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резюме" sheetId="2" r:id="rId1"/>
    <sheet name="доходы - расходы" sheetId="1" r:id="rId2"/>
    <sheet name="Эффективность 1 год" sheetId="4" r:id="rId3"/>
  </sheets>
  <definedNames>
    <definedName name="_xlnm.Print_Titles" localSheetId="1">'доходы - расходы'!$A:$B,'доходы - расходы'!$3:$3</definedName>
    <definedName name="_xlnm.Print_Area" localSheetId="1">'доходы - расходы'!$A$1:$AE$34</definedName>
    <definedName name="_xlnm.Print_Area" localSheetId="0">резюме!$A$1:$C$27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8" i="1" l="1"/>
  <c r="I10" i="1" l="1"/>
  <c r="G10" i="1"/>
  <c r="C2" i="4"/>
  <c r="C3" i="4"/>
  <c r="AD33" i="1"/>
  <c r="AD32" i="1"/>
  <c r="AD31" i="1"/>
  <c r="AD30" i="1"/>
  <c r="AD29" i="1"/>
  <c r="AC28" i="1"/>
  <c r="AC25" i="1" s="1"/>
  <c r="AB28" i="1"/>
  <c r="AB25" i="1" s="1"/>
  <c r="AA28" i="1"/>
  <c r="AA25" i="1" s="1"/>
  <c r="Z28" i="1"/>
  <c r="Z25" i="1" s="1"/>
  <c r="Y28" i="1"/>
  <c r="Y25" i="1" s="1"/>
  <c r="X28" i="1"/>
  <c r="X25" i="1" s="1"/>
  <c r="W28" i="1"/>
  <c r="W25" i="1" s="1"/>
  <c r="V28" i="1"/>
  <c r="V25" i="1" s="1"/>
  <c r="U28" i="1"/>
  <c r="U25" i="1" s="1"/>
  <c r="T28" i="1"/>
  <c r="T25" i="1" s="1"/>
  <c r="S28" i="1"/>
  <c r="S25" i="1" s="1"/>
  <c r="R28" i="1"/>
  <c r="AD27" i="1"/>
  <c r="AD26" i="1"/>
  <c r="AC24" i="1"/>
  <c r="AB24" i="1"/>
  <c r="AA24" i="1"/>
  <c r="Z24" i="1"/>
  <c r="Y24" i="1"/>
  <c r="X24" i="1"/>
  <c r="W24" i="1"/>
  <c r="V24" i="1"/>
  <c r="U24" i="1"/>
  <c r="T24" i="1"/>
  <c r="S24" i="1"/>
  <c r="R24" i="1"/>
  <c r="AD23" i="1"/>
  <c r="AD22" i="1"/>
  <c r="AD21" i="1"/>
  <c r="AC20" i="1"/>
  <c r="AB20" i="1"/>
  <c r="AA20" i="1"/>
  <c r="Z20" i="1"/>
  <c r="Y20" i="1"/>
  <c r="X20" i="1"/>
  <c r="W20" i="1"/>
  <c r="V20" i="1"/>
  <c r="U20" i="1"/>
  <c r="T20" i="1"/>
  <c r="S20" i="1"/>
  <c r="R20" i="1"/>
  <c r="AD19" i="1"/>
  <c r="AD18" i="1"/>
  <c r="AD17" i="1"/>
  <c r="AD15" i="1"/>
  <c r="AD14" i="1"/>
  <c r="AD13" i="1"/>
  <c r="AD12" i="1"/>
  <c r="AD11" i="1"/>
  <c r="AC10" i="1"/>
  <c r="AB10" i="1"/>
  <c r="AA10" i="1"/>
  <c r="Z10" i="1"/>
  <c r="Y10" i="1"/>
  <c r="X10" i="1"/>
  <c r="W10" i="1"/>
  <c r="V10" i="1"/>
  <c r="U10" i="1"/>
  <c r="T10" i="1"/>
  <c r="S10" i="1"/>
  <c r="R10" i="1"/>
  <c r="AD9" i="1"/>
  <c r="AD8" i="1"/>
  <c r="AD7" i="1"/>
  <c r="AD6" i="1"/>
  <c r="AC5" i="1"/>
  <c r="AC4" i="1" s="1"/>
  <c r="AB5" i="1"/>
  <c r="AA5" i="1"/>
  <c r="AA4" i="1" s="1"/>
  <c r="Z5" i="1"/>
  <c r="Z4" i="1" s="1"/>
  <c r="Y5" i="1"/>
  <c r="Y4" i="1" s="1"/>
  <c r="X5" i="1"/>
  <c r="W5" i="1"/>
  <c r="W4" i="1" s="1"/>
  <c r="V5" i="1"/>
  <c r="U5" i="1"/>
  <c r="U4" i="1" s="1"/>
  <c r="T5" i="1"/>
  <c r="T4" i="1" s="1"/>
  <c r="S5" i="1"/>
  <c r="S4" i="1" s="1"/>
  <c r="R5" i="1"/>
  <c r="R4" i="1" s="1"/>
  <c r="Q6" i="1"/>
  <c r="Q7" i="1"/>
  <c r="Q8" i="1"/>
  <c r="Q9" i="1"/>
  <c r="Q11" i="1"/>
  <c r="Q12" i="1"/>
  <c r="Q13" i="1"/>
  <c r="Q14" i="1"/>
  <c r="Q15" i="1"/>
  <c r="Q17" i="1"/>
  <c r="Q18" i="1"/>
  <c r="Q19" i="1"/>
  <c r="Q21" i="1"/>
  <c r="Q22" i="1"/>
  <c r="Q23" i="1"/>
  <c r="Q26" i="1"/>
  <c r="Q27" i="1"/>
  <c r="Q29" i="1"/>
  <c r="Q30" i="1"/>
  <c r="Q31" i="1"/>
  <c r="Q32" i="1"/>
  <c r="Q33" i="1"/>
  <c r="F24" i="1"/>
  <c r="G24" i="1"/>
  <c r="H24" i="1"/>
  <c r="I24" i="1"/>
  <c r="J24" i="1"/>
  <c r="K24" i="1"/>
  <c r="L24" i="1"/>
  <c r="M24" i="1"/>
  <c r="N24" i="1"/>
  <c r="O24" i="1"/>
  <c r="P24" i="1"/>
  <c r="E24" i="1"/>
  <c r="F20" i="1"/>
  <c r="G20" i="1"/>
  <c r="H20" i="1"/>
  <c r="I20" i="1"/>
  <c r="J20" i="1"/>
  <c r="K20" i="1"/>
  <c r="L20" i="1"/>
  <c r="M20" i="1"/>
  <c r="N20" i="1"/>
  <c r="O20" i="1"/>
  <c r="P20" i="1"/>
  <c r="E20" i="1"/>
  <c r="F10" i="1"/>
  <c r="H10" i="1"/>
  <c r="J10" i="1"/>
  <c r="K10" i="1"/>
  <c r="L10" i="1"/>
  <c r="M10" i="1"/>
  <c r="N10" i="1"/>
  <c r="O10" i="1"/>
  <c r="P10" i="1"/>
  <c r="E10" i="1"/>
  <c r="E5" i="1"/>
  <c r="F5" i="1"/>
  <c r="G5" i="1"/>
  <c r="H5" i="1"/>
  <c r="I5" i="1"/>
  <c r="J5" i="1"/>
  <c r="K5" i="1"/>
  <c r="L5" i="1"/>
  <c r="M5" i="1"/>
  <c r="N5" i="1"/>
  <c r="O5" i="1"/>
  <c r="P5" i="1"/>
  <c r="AE6" i="1" l="1"/>
  <c r="AE21" i="1"/>
  <c r="AE11" i="1"/>
  <c r="Z16" i="1"/>
  <c r="V4" i="1"/>
  <c r="AE14" i="1"/>
  <c r="AE17" i="1"/>
  <c r="AE29" i="1"/>
  <c r="AE32" i="1"/>
  <c r="AE30" i="1"/>
  <c r="AE15" i="1"/>
  <c r="W16" i="1"/>
  <c r="W34" i="1" s="1"/>
  <c r="AE33" i="1"/>
  <c r="AE27" i="1"/>
  <c r="T16" i="1"/>
  <c r="T34" i="1" s="1"/>
  <c r="AB16" i="1"/>
  <c r="AB34" i="1" s="1"/>
  <c r="X16" i="1"/>
  <c r="X34" i="1" s="1"/>
  <c r="AE23" i="1"/>
  <c r="AE22" i="1"/>
  <c r="R16" i="1"/>
  <c r="AE9" i="1"/>
  <c r="AE26" i="1"/>
  <c r="AE8" i="1"/>
  <c r="AE18" i="1"/>
  <c r="AE31" i="1"/>
  <c r="K16" i="1"/>
  <c r="Y16" i="1"/>
  <c r="Y34" i="1" s="1"/>
  <c r="N16" i="1"/>
  <c r="F16" i="1"/>
  <c r="AE7" i="1"/>
  <c r="S16" i="1"/>
  <c r="S34" i="1" s="1"/>
  <c r="AA16" i="1"/>
  <c r="AA34" i="1" s="1"/>
  <c r="U16" i="1"/>
  <c r="U34" i="1" s="1"/>
  <c r="AC16" i="1"/>
  <c r="AC34" i="1" s="1"/>
  <c r="AE13" i="1"/>
  <c r="V16" i="1"/>
  <c r="V34" i="1" s="1"/>
  <c r="AE19" i="1"/>
  <c r="AE12" i="1"/>
  <c r="AD10" i="1"/>
  <c r="H16" i="1"/>
  <c r="Q5" i="1"/>
  <c r="Q10" i="1"/>
  <c r="J16" i="1"/>
  <c r="Q24" i="1"/>
  <c r="AD24" i="1"/>
  <c r="E16" i="1"/>
  <c r="AB4" i="1"/>
  <c r="AD20" i="1"/>
  <c r="Z34" i="1"/>
  <c r="O16" i="1"/>
  <c r="G16" i="1"/>
  <c r="AD28" i="1"/>
  <c r="X4" i="1"/>
  <c r="R25" i="1"/>
  <c r="L16" i="1"/>
  <c r="AD5" i="1"/>
  <c r="M16" i="1"/>
  <c r="P16" i="1"/>
  <c r="Q20" i="1"/>
  <c r="I16" i="1"/>
  <c r="Q4" i="1" l="1"/>
  <c r="AE20" i="1"/>
  <c r="AE5" i="1"/>
  <c r="D7" i="4" s="1"/>
  <c r="AD4" i="1"/>
  <c r="AD16" i="1"/>
  <c r="AE24" i="1"/>
  <c r="AD25" i="1"/>
  <c r="C7" i="4"/>
  <c r="AE10" i="1"/>
  <c r="R34" i="1"/>
  <c r="AD34" i="1" s="1"/>
  <c r="Q16" i="1"/>
  <c r="AE4" i="1" l="1"/>
  <c r="C8" i="4"/>
  <c r="AE16" i="1"/>
  <c r="D8" i="4" s="1"/>
  <c r="F28" i="1"/>
  <c r="F25" i="1" s="1"/>
  <c r="G28" i="1"/>
  <c r="G25" i="1" s="1"/>
  <c r="H28" i="1"/>
  <c r="H25" i="1" s="1"/>
  <c r="I28" i="1"/>
  <c r="I25" i="1" s="1"/>
  <c r="J28" i="1"/>
  <c r="J25" i="1" s="1"/>
  <c r="K25" i="1"/>
  <c r="L28" i="1"/>
  <c r="L25" i="1" s="1"/>
  <c r="M28" i="1"/>
  <c r="M25" i="1" s="1"/>
  <c r="N28" i="1"/>
  <c r="N25" i="1" s="1"/>
  <c r="O28" i="1"/>
  <c r="O25" i="1" s="1"/>
  <c r="P28" i="1"/>
  <c r="P25" i="1" s="1"/>
  <c r="E28" i="1"/>
  <c r="D15" i="4" l="1"/>
  <c r="Q28" i="1"/>
  <c r="AE28" i="1" s="1"/>
  <c r="E25" i="1"/>
  <c r="D5" i="1"/>
  <c r="E34" i="1" l="1"/>
  <c r="P34" i="1"/>
  <c r="L34" i="1"/>
  <c r="K34" i="1"/>
  <c r="J34" i="1"/>
  <c r="D29" i="1"/>
  <c r="C29" i="1"/>
  <c r="C28" i="1"/>
  <c r="O34" i="1"/>
  <c r="N34" i="1"/>
  <c r="M34" i="1"/>
  <c r="I34" i="1"/>
  <c r="H34" i="1"/>
  <c r="G34" i="1"/>
  <c r="F34" i="1"/>
  <c r="C5" i="1"/>
  <c r="Q34" i="1" l="1"/>
  <c r="AE34" i="1" s="1"/>
  <c r="C26" i="2" s="1"/>
  <c r="Q25" i="1"/>
  <c r="C25" i="1"/>
  <c r="D25" i="1"/>
  <c r="D34" i="1" s="1"/>
  <c r="AE25" i="1" l="1"/>
  <c r="D9" i="4" s="1"/>
  <c r="C9" i="4"/>
  <c r="C10" i="4" s="1"/>
  <c r="C34" i="1"/>
  <c r="C15" i="4"/>
  <c r="D16" i="4" l="1"/>
  <c r="D10" i="4"/>
  <c r="C16" i="4"/>
  <c r="C11" i="4"/>
  <c r="D12" i="4" l="1"/>
  <c r="D11" i="4"/>
  <c r="D17" i="4"/>
  <c r="C17" i="4"/>
  <c r="C12" i="4"/>
</calcChain>
</file>

<file path=xl/sharedStrings.xml><?xml version="1.0" encoding="utf-8"?>
<sst xmlns="http://schemas.openxmlformats.org/spreadsheetml/2006/main" count="135" uniqueCount="126">
  <si>
    <t>Наименование</t>
  </si>
  <si>
    <t>сентябрь</t>
  </si>
  <si>
    <t>1.</t>
  </si>
  <si>
    <t>2.</t>
  </si>
  <si>
    <t>1.1.</t>
  </si>
  <si>
    <t>1.2.</t>
  </si>
  <si>
    <t>2.1.</t>
  </si>
  <si>
    <t>2.2.</t>
  </si>
  <si>
    <t>Расходы на оплату труда</t>
  </si>
  <si>
    <t>Аренда</t>
  </si>
  <si>
    <t>Прочее</t>
  </si>
  <si>
    <t>Реклама</t>
  </si>
  <si>
    <t>Отчисления с фонда оплаты</t>
  </si>
  <si>
    <t>Вид деятельности, основной ОКВЭД</t>
  </si>
  <si>
    <t>Укажите наличие сезонности в бизнесе, на какие календарные месяцы приходятся пики продаж (хороший месяц) и спады (плохой месяц) в реализации продукции</t>
  </si>
  <si>
    <t>Фамилия, Имя, Отчество</t>
  </si>
  <si>
    <t>Ваши собственные средства:</t>
  </si>
  <si>
    <t>Срок финансирования:</t>
  </si>
  <si>
    <t>Заемные средства:</t>
  </si>
  <si>
    <t>№ п/п</t>
  </si>
  <si>
    <t>Величина показателей</t>
  </si>
  <si>
    <t>Чистая прибыль, руб.</t>
  </si>
  <si>
    <t>Рентабельность проекта, %</t>
  </si>
  <si>
    <t>Окупаемость проекта в мес.</t>
  </si>
  <si>
    <t>СПРАВОЧНО:</t>
  </si>
  <si>
    <t>среднемесячный доход, руб.</t>
  </si>
  <si>
    <t>среднемесячный расход, руб.</t>
  </si>
  <si>
    <t>чистая прибыль в месяц, руб.</t>
  </si>
  <si>
    <t>ЭФФЕКТИВНОСТЬ ПРОЕКТА</t>
  </si>
  <si>
    <t>Название проекта</t>
  </si>
  <si>
    <t>% банку , фонду</t>
  </si>
  <si>
    <t>Технико-экономическое обоснование реализации проекта, руб.</t>
  </si>
  <si>
    <t>Выручка годовая, руб.</t>
  </si>
  <si>
    <t>600 000 руб.</t>
  </si>
  <si>
    <r>
      <t xml:space="preserve">Разъясните Вашу политику ценообразования. </t>
    </r>
    <r>
      <rPr>
        <i/>
        <sz val="12"/>
        <color theme="1"/>
        <rFont val="Times New Roman"/>
        <family val="1"/>
        <charset val="204"/>
      </rPr>
      <t>(Укажите средний размер наценки, из чего складывается отпускная цена на Вашу продукцию/услугу за 1 единицу)</t>
    </r>
  </si>
  <si>
    <r>
      <t xml:space="preserve">Какое сырье/материалы потребуются для производства/продажи Ваших товаров/услуг? </t>
    </r>
    <r>
      <rPr>
        <i/>
        <sz val="12"/>
        <color theme="1"/>
        <rFont val="Times New Roman"/>
        <family val="1"/>
        <charset val="204"/>
      </rPr>
      <t>(Укажите, какое сырье, материалы, компоненты и пр. необходимы для Вашей деятельности. Где и на каких условиях собираетесь их приобретать (сроки, объемы, поставка, цены и т.д.) Существуют ли уже предварительные договоренности с потенциальными поставщиками?)</t>
    </r>
  </si>
  <si>
    <r>
      <rPr>
        <b/>
        <sz val="12"/>
        <color theme="1"/>
        <rFont val="Times New Roman"/>
        <family val="1"/>
        <charset val="204"/>
      </rPr>
      <t>Описание бизнеса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(Краткое описание сути проекта, которым вы планируете занимается. Опишите продукцию, которую Вы намереваетесь производить, или же услуги, которые Вы намереваетесь предлагать)</t>
    </r>
  </si>
  <si>
    <r>
      <rPr>
        <b/>
        <sz val="12"/>
        <color theme="1"/>
        <rFont val="Times New Roman"/>
        <family val="1"/>
        <charset val="204"/>
      </rPr>
      <t xml:space="preserve">Какие рабочие места Вы планируете создать? </t>
    </r>
    <r>
      <rPr>
        <i/>
        <sz val="12"/>
        <color theme="1"/>
        <rFont val="Times New Roman"/>
        <family val="1"/>
        <charset val="204"/>
      </rPr>
      <t>(Опишите какие и сколько рабочих мест на полную ставку Вы планируете создать)</t>
    </r>
  </si>
  <si>
    <r>
      <rPr>
        <b/>
        <sz val="12"/>
        <color theme="1"/>
        <rFont val="Times New Roman"/>
        <family val="1"/>
        <charset val="204"/>
      </rPr>
      <t xml:space="preserve">Какие основные риски вы видите при реализации проекта?  Как их можно минимизировать? </t>
    </r>
    <r>
      <rPr>
        <i/>
        <sz val="12"/>
        <color theme="1"/>
        <rFont val="Times New Roman"/>
        <family val="1"/>
        <charset val="204"/>
      </rPr>
      <t>(Опишите, какие риски могут подстерегать Ваш бизнес? Что вы собираетесь предпринимать, чтобы их избежать, уменьшить)</t>
    </r>
  </si>
  <si>
    <r>
      <rPr>
        <b/>
        <sz val="12"/>
        <color theme="1"/>
        <rFont val="Times New Roman"/>
        <family val="1"/>
        <charset val="204"/>
      </rPr>
      <t>Укажите какой опыт имеется в данной сфере бизнеса, том числе наличие косвенного опыта.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(Опишите какое время занимаетесь бизнесом, какой опыт был приобретен, в т.ч. работы по найму в аналогичной сфере бизнеса и др.)</t>
    </r>
  </si>
  <si>
    <r>
      <rPr>
        <b/>
        <sz val="12"/>
        <color theme="1"/>
        <rFont val="Times New Roman"/>
        <family val="1"/>
        <charset val="204"/>
      </rPr>
      <t xml:space="preserve">Бухгалтерское сопровождение. </t>
    </r>
    <r>
      <rPr>
        <i/>
        <sz val="12"/>
        <color theme="1"/>
        <rFont val="Times New Roman"/>
        <family val="1"/>
        <charset val="204"/>
      </rPr>
      <t>(Укажите как Вы планируете вести бухгалтерский учет: самостоятельно или планируете привлекать бухгалтерские, консалтинговые компании (аутсорсинг), укажите какие)</t>
    </r>
  </si>
  <si>
    <r>
      <rPr>
        <b/>
        <sz val="12"/>
        <color theme="1"/>
        <rFont val="Times New Roman"/>
        <family val="1"/>
        <charset val="204"/>
      </rPr>
      <t>Кто станет Вашим покупателем/получателем услуг.</t>
    </r>
    <r>
      <rPr>
        <i/>
        <sz val="12"/>
        <color theme="1"/>
        <rFont val="Times New Roman"/>
        <family val="1"/>
        <charset val="204"/>
      </rPr>
      <t xml:space="preserve"> (Укажите, кто будет покупать Вашу продукцию/пользоваться услугами, укажите ожидаемое количество покупателей в месяц и средний объем продаж на одного покупателя)</t>
    </r>
  </si>
  <si>
    <r>
      <rPr>
        <b/>
        <sz val="12"/>
        <color theme="1"/>
        <rFont val="Times New Roman"/>
        <family val="1"/>
        <charset val="204"/>
      </rPr>
      <t>Рынок аналогичных товаров/услуг.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(Существует ли он, кто будет Вашими конкурентами? Опишите Ваших основных конкурентов, их слабые и сильные стороны)</t>
    </r>
  </si>
  <si>
    <r>
      <rPr>
        <b/>
        <sz val="12"/>
        <color theme="1"/>
        <rFont val="Times New Roman"/>
        <family val="1"/>
        <charset val="204"/>
      </rPr>
      <t xml:space="preserve">Ваши конкурентные преимущества. </t>
    </r>
    <r>
      <rPr>
        <i/>
        <sz val="12"/>
        <color theme="1"/>
        <rFont val="Times New Roman"/>
        <family val="1"/>
        <charset val="204"/>
      </rPr>
      <t xml:space="preserve">(Расскажите о особенностях Ваших товаров/услуг. Почему будут покупать именно Вашу продукцию/услугу, а не у конкурентов): </t>
    </r>
  </si>
  <si>
    <r>
      <rPr>
        <b/>
        <sz val="12"/>
        <color theme="1"/>
        <rFont val="Times New Roman"/>
        <family val="1"/>
        <charset val="204"/>
      </rPr>
      <t>Как/где Вы планируете продавать свои товары/услуги и рекламировать/продвигать Ваш бизнес.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(Опишите каналы сбыта розничные магазины, сети, дистрибьюторы, продажи по телефону, оптовая торговля и т.д.)</t>
    </r>
  </si>
  <si>
    <r>
      <rPr>
        <b/>
        <sz val="12"/>
        <color theme="1"/>
        <rFont val="Times New Roman"/>
        <family val="1"/>
        <charset val="204"/>
      </rPr>
      <t>Как клиенты узнают о Вашем бизнесе?</t>
    </r>
    <r>
      <rPr>
        <i/>
        <sz val="12"/>
        <color theme="1"/>
        <rFont val="Times New Roman"/>
        <family val="1"/>
        <charset val="204"/>
      </rPr>
      <t xml:space="preserve"> (Теле- и радиореклама, плакаты/листовки/флаеры, электронная рассылка, презентации, «сарафанное радио» и др.)</t>
    </r>
  </si>
  <si>
    <r>
      <rPr>
        <b/>
        <sz val="12"/>
        <color theme="1"/>
        <rFont val="Times New Roman"/>
        <family val="1"/>
        <charset val="204"/>
      </rPr>
      <t xml:space="preserve">Финансовые вложения. </t>
    </r>
    <r>
      <rPr>
        <i/>
        <sz val="12"/>
        <color theme="1"/>
        <rFont val="Times New Roman"/>
        <family val="1"/>
        <charset val="204"/>
      </rPr>
      <t>Необходимый совокупный объем финансовых средств на реализацию бизнес проекта:</t>
    </r>
  </si>
  <si>
    <t>660 000 руб.</t>
  </si>
  <si>
    <t>60 000 руб.</t>
  </si>
  <si>
    <t>БИЗНЕС-ПЛАН реализации проекта (под проектом понимается финансов-хозяйственная деятельность претендента на грант "Легкий старт", в течении 2-х лет с момента получения гранта)</t>
  </si>
  <si>
    <r>
      <t xml:space="preserve">Поставщики по проекту </t>
    </r>
    <r>
      <rPr>
        <i/>
        <sz val="12"/>
        <color theme="1"/>
        <rFont val="Times New Roman"/>
        <family val="1"/>
        <charset val="204"/>
      </rPr>
      <t>(для подтверждение целевого использования гранта)</t>
    </r>
  </si>
  <si>
    <t>Средства господдержки</t>
  </si>
  <si>
    <t>Прочая информация по вашему проекту</t>
  </si>
  <si>
    <t>Инвестиционная деятельность</t>
  </si>
  <si>
    <t>Грант</t>
  </si>
  <si>
    <t>Собственные средства для реализации проекта</t>
  </si>
  <si>
    <t>Заемные средства</t>
  </si>
  <si>
    <t>Вложения</t>
  </si>
  <si>
    <t>Оборудование</t>
  </si>
  <si>
    <t>Расходование (согласно плана расходов, указанных в заявке)</t>
  </si>
  <si>
    <t>Инвентарь</t>
  </si>
  <si>
    <t>Прочее (расшифровать)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</si>
  <si>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</si>
  <si>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</si>
  <si>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</si>
  <si>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</si>
  <si>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</si>
  <si>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</si>
  <si>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</si>
  <si>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</si>
  <si>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</si>
  <si>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</si>
  <si>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</si>
  <si>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</si>
  <si>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Итого 1 год использования гранта</t>
  </si>
  <si>
    <r>
      <rPr>
        <b/>
        <sz val="12"/>
        <color theme="1"/>
        <rFont val="Times New Roman"/>
        <family val="1"/>
        <charset val="204"/>
      </rPr>
      <t>Прибыль</t>
    </r>
    <r>
      <rPr>
        <sz val="12"/>
        <color theme="1"/>
        <rFont val="Times New Roman"/>
        <family val="1"/>
        <charset val="204"/>
      </rPr>
      <t xml:space="preserve"> (доходы-расходы), руб. </t>
    </r>
  </si>
  <si>
    <t>Текущая деятельность</t>
  </si>
  <si>
    <t xml:space="preserve">Объем производства в натуральном выражении </t>
  </si>
  <si>
    <t>Цена реализации за единицу продукции (руб.)</t>
  </si>
  <si>
    <t>Выручка от реализации продукции (тыс. руб.)</t>
  </si>
  <si>
    <t>Выручка от реализации</t>
  </si>
  <si>
    <t>Текущие расходы</t>
  </si>
  <si>
    <t>Налоги</t>
  </si>
  <si>
    <t>13 месяц</t>
  </si>
  <si>
    <t>14 месяц</t>
  </si>
  <si>
    <t>15 месяц</t>
  </si>
  <si>
    <t>16 месяц</t>
  </si>
  <si>
    <t>17 месяц</t>
  </si>
  <si>
    <t>18 месяц</t>
  </si>
  <si>
    <t>19 месяц</t>
  </si>
  <si>
    <t>20 месяц</t>
  </si>
  <si>
    <t>21 месяц</t>
  </si>
  <si>
    <t>22 месяц</t>
  </si>
  <si>
    <t>23 месяц</t>
  </si>
  <si>
    <t>24 месяц</t>
  </si>
  <si>
    <t>1 год</t>
  </si>
  <si>
    <t>Вложения для реализации проекта, руб.</t>
  </si>
  <si>
    <t>Расходы текущие годовые, руб.</t>
  </si>
  <si>
    <t>2 год</t>
  </si>
  <si>
    <t>Итого за 2 года пользования грантом</t>
  </si>
  <si>
    <t>Итого 2 год пользования гранта</t>
  </si>
  <si>
    <t xml:space="preserve">Приобретение сырья, материалов/товаров </t>
  </si>
  <si>
    <t>Торты</t>
  </si>
  <si>
    <t>Пирожные</t>
  </si>
  <si>
    <t>Иванов Иван Иванович</t>
  </si>
  <si>
    <t>Код ОКВЭД 10.71, Производство хлеба и мучных кондитерских изделий, тортов и пирожных недлительного хранения.</t>
  </si>
  <si>
    <t>Открыть кондитерскую по производству тортов и пирожных</t>
  </si>
  <si>
    <t>1 рабочее место на полную ставку, Кондитер</t>
  </si>
  <si>
    <t>2 года работала кондитером в кафе, окончила курсы кондитеров</t>
  </si>
  <si>
    <t xml:space="preserve">Увеличение стоимости сырья, большая конкуренция, поиск рынков сбыта. Поиск других поставщиков, реклама </t>
  </si>
  <si>
    <t>Большой рынок предложений кондитерских изделий. Давно работают на рынке и есть постоянные клиенты</t>
  </si>
  <si>
    <t>Открыть цех-кондитерскую, а также организовать мини кафе. В дальнейшем провести переговоры с крупными сетевыми магазинами для поставки продукции</t>
  </si>
  <si>
    <t>Сарафанное радио, листовки, флаеры, рекламная раздача мини десертов (дегустация)</t>
  </si>
  <si>
    <t>Отпускная цена складывается из стоимости закупаемого сырья</t>
  </si>
  <si>
    <r>
      <t xml:space="preserve">Место ведения бизнеса, адрес </t>
    </r>
    <r>
      <rPr>
        <i/>
        <sz val="12"/>
        <color theme="1"/>
        <rFont val="Times New Roman"/>
        <family val="1"/>
        <charset val="204"/>
      </rPr>
      <t>(Укажите какое имеется имущество для ведения бизнеса)</t>
    </r>
  </si>
  <si>
    <t>Планирую арендовать помещение, по адресу ул. Советская д. 1</t>
  </si>
  <si>
    <r>
      <t xml:space="preserve">Необходимое оборудование для реализации проекта, как оно будет использоваться? </t>
    </r>
    <r>
      <rPr>
        <i/>
        <sz val="12"/>
        <color theme="1"/>
        <rFont val="Times New Roman"/>
        <family val="1"/>
        <charset val="204"/>
      </rPr>
      <t>(Если для ведения Вашего бизнеса необходимо какое-либо специальное оборудование, оргтехника, укажите, какое именно. Где Вы будете покупать данное оборудование и на каких условиях? Есть ли уже предварительные договоренности с поставщиками? Почему Вам необходимо именно это оборудование?) Заполняется в соотвествии планом расходов в заявке.</t>
    </r>
  </si>
  <si>
    <t>Печь, холодильная витрина, тестомес, блендер, миксер, микроволновая печь. Есть предварительная договоренность с поставщиком</t>
  </si>
  <si>
    <t>ИП Иванов О.О., ООО "Крона"</t>
  </si>
  <si>
    <t>Ожидаемая чистая прибыль от реализации проекта за 24 меясца, руб.</t>
  </si>
  <si>
    <t>Необычный дизайн десертов, новые интересные сочетания вкусов</t>
  </si>
  <si>
    <t>Открытие кондитерской "Ваниль"</t>
  </si>
  <si>
    <t>Консалтинговые компании, аутсорсинг</t>
  </si>
  <si>
    <t>Планирую приобретать натуральное сырье и материалы, на специализированных базах у проверенных поставщиков. Предварительноя договоренность есть.</t>
  </si>
  <si>
    <t>сезонности нет, спрос возрастает к праздникам</t>
  </si>
  <si>
    <t xml:space="preserve">Покупатели - жители г. Липецка и Липецкой обалсти.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</si>
</sst>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Protection="1"/>
    <xf numFmtId="0" fontId="1" fillId="0" borderId="0" xfId="0" applyFont="1" applyProtection="1"/>
    <xf numFmtId="0" fontId="1" fillId="0" borderId="0" xfId="0" applyFont="1"/>
    <xf numFmtId="0" fontId="1" fillId="0" borderId="1" xfId="0" applyFont="1" applyBorder="1" applyAlignment="1" applyProtection="1">
      <alignment wrapText="1"/>
    </xf>
    <xf numFmtId="0" fontId="3" fillId="0" borderId="1" xfId="0" applyFont="1" applyBorder="1" applyProtection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5" borderId="1" xfId="0" applyNumberFormat="1" applyFont="1" applyFill="1" applyBorder="1" applyProtection="1"/>
    <xf numFmtId="3" fontId="3" fillId="0" borderId="1" xfId="0" applyNumberFormat="1" applyFont="1" applyFill="1" applyBorder="1" applyProtection="1">
      <protection locked="0"/>
    </xf>
    <xf numFmtId="3" fontId="8" fillId="0" borderId="1" xfId="0" applyNumberFormat="1" applyFont="1" applyFill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1" fillId="2" borderId="1" xfId="0" applyNumberFormat="1" applyFont="1" applyFill="1" applyBorder="1" applyProtection="1"/>
    <xf numFmtId="0" fontId="6" fillId="0" borderId="0" xfId="0" applyFont="1" applyProtection="1">
      <protection locked="0"/>
    </xf>
    <xf numFmtId="0" fontId="9" fillId="0" borderId="0" xfId="0" applyFont="1" applyProtection="1"/>
    <xf numFmtId="3" fontId="3" fillId="3" borderId="1" xfId="0" applyNumberFormat="1" applyFont="1" applyFill="1" applyBorder="1" applyProtection="1"/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3" fontId="6" fillId="5" borderId="0" xfId="0" applyNumberFormat="1" applyFont="1" applyFill="1" applyProtection="1"/>
    <xf numFmtId="3" fontId="6" fillId="0" borderId="1" xfId="0" applyNumberFormat="1" applyFont="1" applyFill="1" applyBorder="1" applyProtection="1">
      <protection locked="0"/>
    </xf>
    <xf numFmtId="3" fontId="6" fillId="0" borderId="0" xfId="0" applyNumberFormat="1" applyFont="1" applyFill="1" applyProtection="1">
      <protection locked="0"/>
    </xf>
    <xf numFmtId="3" fontId="3" fillId="0" borderId="1" xfId="0" applyNumberFormat="1" applyFont="1" applyFill="1" applyBorder="1" applyAlignment="1" applyProtection="1">
      <alignment wrapText="1"/>
      <protection locked="0"/>
    </xf>
    <xf numFmtId="3" fontId="3" fillId="0" borderId="1" xfId="0" applyNumberFormat="1" applyFont="1" applyFill="1" applyBorder="1" applyAlignment="1" applyProtection="1">
      <alignment horizontal="left"/>
      <protection locked="0"/>
    </xf>
    <xf numFmtId="3" fontId="3" fillId="0" borderId="1" xfId="0" applyNumberFormat="1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Protection="1">
      <protection locked="0"/>
    </xf>
    <xf numFmtId="3" fontId="3" fillId="0" borderId="0" xfId="0" applyNumberFormat="1" applyFont="1" applyProtection="1">
      <protection locked="0"/>
    </xf>
    <xf numFmtId="3" fontId="1" fillId="6" borderId="0" xfId="0" applyNumberFormat="1" applyFont="1" applyFill="1" applyProtection="1"/>
    <xf numFmtId="3" fontId="3" fillId="0" borderId="0" xfId="0" applyNumberFormat="1" applyFont="1" applyProtection="1"/>
    <xf numFmtId="3" fontId="1" fillId="0" borderId="0" xfId="0" applyNumberFormat="1" applyFont="1" applyProtection="1"/>
    <xf numFmtId="3" fontId="1" fillId="6" borderId="1" xfId="0" applyNumberFormat="1" applyFont="1" applyFill="1" applyBorder="1" applyProtection="1"/>
    <xf numFmtId="3" fontId="3" fillId="0" borderId="1" xfId="0" applyNumberFormat="1" applyFont="1" applyBorder="1" applyAlignment="1" applyProtection="1">
      <alignment horizontal="left"/>
      <protection locked="0"/>
    </xf>
    <xf numFmtId="3" fontId="3" fillId="2" borderId="1" xfId="0" applyNumberFormat="1" applyFont="1" applyFill="1" applyBorder="1" applyProtection="1"/>
    <xf numFmtId="0" fontId="1" fillId="0" borderId="1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vertical="top"/>
    </xf>
    <xf numFmtId="3" fontId="3" fillId="3" borderId="1" xfId="0" applyNumberFormat="1" applyFont="1" applyFill="1" applyBorder="1" applyAlignment="1" applyProtection="1">
      <alignment horizontal="center"/>
    </xf>
    <xf numFmtId="3" fontId="3" fillId="3" borderId="1" xfId="0" applyNumberFormat="1" applyFont="1" applyFill="1" applyBorder="1" applyAlignment="1" applyProtection="1">
      <alignment horizontal="left"/>
    </xf>
    <xf numFmtId="3" fontId="3" fillId="7" borderId="1" xfId="0" applyNumberFormat="1" applyFont="1" applyFill="1" applyBorder="1" applyProtection="1"/>
    <xf numFmtId="3" fontId="3" fillId="4" borderId="1" xfId="0" applyNumberFormat="1" applyFont="1" applyFill="1" applyBorder="1" applyProtection="1"/>
    <xf numFmtId="3" fontId="6" fillId="3" borderId="0" xfId="0" applyNumberFormat="1" applyFont="1" applyFill="1" applyProtection="1"/>
    <xf numFmtId="3" fontId="3" fillId="5" borderId="1" xfId="0" applyNumberFormat="1" applyFont="1" applyFill="1" applyBorder="1" applyAlignment="1" applyProtection="1">
      <alignment wrapText="1"/>
    </xf>
    <xf numFmtId="3" fontId="3" fillId="5" borderId="0" xfId="0" applyNumberFormat="1" applyFont="1" applyFill="1" applyProtection="1"/>
    <xf numFmtId="3" fontId="3" fillId="2" borderId="1" xfId="0" applyNumberFormat="1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left"/>
    </xf>
    <xf numFmtId="3" fontId="3" fillId="2" borderId="0" xfId="0" applyNumberFormat="1" applyFont="1" applyFill="1" applyProtection="1"/>
    <xf numFmtId="3" fontId="3" fillId="6" borderId="1" xfId="0" applyNumberFormat="1" applyFont="1" applyFill="1" applyBorder="1" applyAlignment="1" applyProtection="1">
      <alignment horizontal="center"/>
    </xf>
    <xf numFmtId="3" fontId="3" fillId="6" borderId="1" xfId="0" applyNumberFormat="1" applyFont="1" applyFill="1" applyBorder="1" applyAlignment="1" applyProtection="1">
      <alignment horizontal="left"/>
    </xf>
    <xf numFmtId="3" fontId="3" fillId="6" borderId="1" xfId="0" applyNumberFormat="1" applyFont="1" applyFill="1" applyBorder="1" applyProtection="1"/>
    <xf numFmtId="3" fontId="3" fillId="6" borderId="0" xfId="0" applyNumberFormat="1" applyFont="1" applyFill="1" applyProtection="1"/>
    <xf numFmtId="3" fontId="1" fillId="0" borderId="1" xfId="0" applyNumberFormat="1" applyFont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vertical="center" wrapText="1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vertical="center" wrapText="1"/>
      <protection locked="0"/>
    </xf>
    <xf numFmtId="3" fontId="1" fillId="0" borderId="1" xfId="0" applyNumberFormat="1" applyFont="1" applyBorder="1" applyProtection="1">
      <protection locked="0"/>
    </xf>
    <xf numFmtId="3" fontId="1" fillId="0" borderId="0" xfId="0" applyNumberFormat="1" applyFont="1" applyProtection="1">
      <protection locked="0"/>
    </xf>
    <xf numFmtId="3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justify" vertical="top"/>
    </xf>
    <xf numFmtId="3" fontId="3" fillId="0" borderId="1" xfId="0" applyNumberFormat="1" applyFont="1" applyBorder="1" applyAlignment="1" applyProtection="1">
      <alignment horizontal="left" vertical="top"/>
    </xf>
    <xf numFmtId="0" fontId="6" fillId="0" borderId="0" xfId="0" applyFont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/>
    <xf numFmtId="164" fontId="5" fillId="2" borderId="1" xfId="0" applyNumberFormat="1" applyFont="1" applyFill="1" applyBorder="1" applyProtection="1"/>
    <xf numFmtId="164" fontId="3" fillId="0" borderId="0" xfId="0" applyNumberFormat="1" applyFont="1" applyProtection="1"/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view="pageBreakPreview" zoomScale="124" zoomScaleNormal="100" zoomScaleSheetLayoutView="124" workbookViewId="0">
      <selection sqref="A1:C1"/>
    </sheetView>
  </sheetViews>
  <sheetFormatPr defaultRowHeight="15.75" x14ac:dyDescent="0.25"/>
  <cols>
    <col min="1" max="1" width="4.5703125" style="75" customWidth="1"/>
    <col min="2" max="2" width="63.85546875" style="72" customWidth="1"/>
    <col min="3" max="3" width="47.28515625" style="76" customWidth="1"/>
    <col min="4" max="16384" width="9.140625" style="72"/>
  </cols>
  <sheetData>
    <row r="1" spans="1:3" ht="59.25" customHeight="1" x14ac:dyDescent="0.25">
      <c r="A1" s="83" t="s">
        <v>49</v>
      </c>
      <c r="B1" s="83"/>
      <c r="C1" s="83"/>
    </row>
    <row r="2" spans="1:3" ht="23.25" customHeight="1" x14ac:dyDescent="0.25">
      <c r="A2" s="73">
        <v>1</v>
      </c>
      <c r="B2" s="40" t="s">
        <v>29</v>
      </c>
      <c r="C2" s="41" t="s">
        <v>121</v>
      </c>
    </row>
    <row r="3" spans="1:3" x14ac:dyDescent="0.25">
      <c r="A3" s="73">
        <v>2</v>
      </c>
      <c r="B3" s="42" t="s">
        <v>15</v>
      </c>
      <c r="C3" s="43" t="s">
        <v>104</v>
      </c>
    </row>
    <row r="4" spans="1:3" ht="47.25" x14ac:dyDescent="0.25">
      <c r="A4" s="74">
        <v>3</v>
      </c>
      <c r="B4" s="42" t="s">
        <v>13</v>
      </c>
      <c r="C4" s="43" t="s">
        <v>105</v>
      </c>
    </row>
    <row r="5" spans="1:3" ht="63" x14ac:dyDescent="0.25">
      <c r="A5" s="73">
        <v>4</v>
      </c>
      <c r="B5" s="44" t="s">
        <v>36</v>
      </c>
      <c r="C5" s="43" t="s">
        <v>106</v>
      </c>
    </row>
    <row r="6" spans="1:3" ht="47.25" x14ac:dyDescent="0.25">
      <c r="A6" s="73">
        <v>5</v>
      </c>
      <c r="B6" s="44" t="s">
        <v>37</v>
      </c>
      <c r="C6" s="43" t="s">
        <v>107</v>
      </c>
    </row>
    <row r="7" spans="1:3" ht="63.75" customHeight="1" x14ac:dyDescent="0.25">
      <c r="A7" s="74">
        <v>6</v>
      </c>
      <c r="B7" s="44" t="s">
        <v>38</v>
      </c>
      <c r="C7" s="43" t="s">
        <v>109</v>
      </c>
    </row>
    <row r="8" spans="1:3" ht="63" x14ac:dyDescent="0.25">
      <c r="A8" s="73">
        <v>7</v>
      </c>
      <c r="B8" s="44" t="s">
        <v>39</v>
      </c>
      <c r="C8" s="43" t="s">
        <v>108</v>
      </c>
    </row>
    <row r="9" spans="1:3" ht="63.75" customHeight="1" x14ac:dyDescent="0.25">
      <c r="A9" s="73">
        <v>8</v>
      </c>
      <c r="B9" s="44" t="s">
        <v>40</v>
      </c>
      <c r="C9" s="43" t="s">
        <v>122</v>
      </c>
    </row>
    <row r="10" spans="1:3" ht="78.75" x14ac:dyDescent="0.25">
      <c r="A10" s="74">
        <v>9</v>
      </c>
      <c r="B10" s="44" t="s">
        <v>41</v>
      </c>
      <c r="C10" s="43" t="s">
        <v>125</v>
      </c>
    </row>
    <row r="11" spans="1:3" ht="47.25" x14ac:dyDescent="0.25">
      <c r="A11" s="73">
        <v>10</v>
      </c>
      <c r="B11" s="44" t="s">
        <v>42</v>
      </c>
      <c r="C11" s="43" t="s">
        <v>110</v>
      </c>
    </row>
    <row r="12" spans="1:3" ht="47.25" x14ac:dyDescent="0.25">
      <c r="A12" s="73">
        <v>11</v>
      </c>
      <c r="B12" s="44" t="s">
        <v>43</v>
      </c>
      <c r="C12" s="43" t="s">
        <v>120</v>
      </c>
    </row>
    <row r="13" spans="1:3" ht="63" x14ac:dyDescent="0.25">
      <c r="A13" s="74">
        <v>12</v>
      </c>
      <c r="B13" s="44" t="s">
        <v>44</v>
      </c>
      <c r="C13" s="43" t="s">
        <v>111</v>
      </c>
    </row>
    <row r="14" spans="1:3" ht="48" customHeight="1" x14ac:dyDescent="0.25">
      <c r="A14" s="73">
        <v>13</v>
      </c>
      <c r="B14" s="44" t="s">
        <v>45</v>
      </c>
      <c r="C14" s="43" t="s">
        <v>112</v>
      </c>
    </row>
    <row r="15" spans="1:3" ht="47.25" x14ac:dyDescent="0.25">
      <c r="A15" s="73">
        <v>14</v>
      </c>
      <c r="B15" s="42" t="s">
        <v>14</v>
      </c>
      <c r="C15" s="43" t="s">
        <v>124</v>
      </c>
    </row>
    <row r="16" spans="1:3" ht="46.5" customHeight="1" x14ac:dyDescent="0.25">
      <c r="A16" s="74">
        <v>15</v>
      </c>
      <c r="B16" s="42" t="s">
        <v>34</v>
      </c>
      <c r="C16" s="43" t="s">
        <v>113</v>
      </c>
    </row>
    <row r="17" spans="1:3" ht="31.5" x14ac:dyDescent="0.25">
      <c r="A17" s="73">
        <v>16</v>
      </c>
      <c r="B17" s="42" t="s">
        <v>114</v>
      </c>
      <c r="C17" s="43" t="s">
        <v>115</v>
      </c>
    </row>
    <row r="18" spans="1:3" ht="123.75" customHeight="1" x14ac:dyDescent="0.25">
      <c r="A18" s="73">
        <v>17</v>
      </c>
      <c r="B18" s="70" t="s">
        <v>116</v>
      </c>
      <c r="C18" s="43" t="s">
        <v>117</v>
      </c>
    </row>
    <row r="19" spans="1:3" ht="110.25" x14ac:dyDescent="0.25">
      <c r="A19" s="73">
        <v>18</v>
      </c>
      <c r="B19" s="70" t="s">
        <v>35</v>
      </c>
      <c r="C19" s="43" t="s">
        <v>123</v>
      </c>
    </row>
    <row r="20" spans="1:3" ht="31.5" x14ac:dyDescent="0.25">
      <c r="A20" s="82">
        <v>19</v>
      </c>
      <c r="B20" s="44" t="s">
        <v>46</v>
      </c>
      <c r="C20" s="45" t="s">
        <v>47</v>
      </c>
    </row>
    <row r="21" spans="1:3" x14ac:dyDescent="0.25">
      <c r="A21" s="82"/>
      <c r="B21" s="44" t="s">
        <v>16</v>
      </c>
      <c r="C21" s="45" t="s">
        <v>48</v>
      </c>
    </row>
    <row r="22" spans="1:3" x14ac:dyDescent="0.25">
      <c r="A22" s="82"/>
      <c r="B22" s="44" t="s">
        <v>18</v>
      </c>
      <c r="C22" s="46">
        <v>0</v>
      </c>
    </row>
    <row r="23" spans="1:3" x14ac:dyDescent="0.25">
      <c r="A23" s="82"/>
      <c r="B23" s="44" t="s">
        <v>17</v>
      </c>
      <c r="C23" s="46">
        <v>0</v>
      </c>
    </row>
    <row r="24" spans="1:3" x14ac:dyDescent="0.25">
      <c r="A24" s="82"/>
      <c r="B24" s="44" t="s">
        <v>51</v>
      </c>
      <c r="C24" s="45" t="s">
        <v>33</v>
      </c>
    </row>
    <row r="25" spans="1:3" ht="31.5" x14ac:dyDescent="0.25">
      <c r="A25" s="74">
        <v>20</v>
      </c>
      <c r="B25" s="42" t="s">
        <v>50</v>
      </c>
      <c r="C25" s="45" t="s">
        <v>118</v>
      </c>
    </row>
    <row r="26" spans="1:3" ht="33" customHeight="1" x14ac:dyDescent="0.25">
      <c r="A26" s="74">
        <v>21</v>
      </c>
      <c r="B26" s="42" t="s">
        <v>119</v>
      </c>
      <c r="C26" s="71">
        <f>'доходы - расходы'!AE34</f>
        <v>673254</v>
      </c>
    </row>
    <row r="27" spans="1:3" x14ac:dyDescent="0.25">
      <c r="A27" s="74">
        <v>22</v>
      </c>
      <c r="B27" s="47" t="s">
        <v>52</v>
      </c>
      <c r="C27" s="41"/>
    </row>
  </sheetData>
  <mergeCells count="2">
    <mergeCell ref="A20:A24"/>
    <mergeCell ref="A1:C1"/>
  </mergeCells>
  <pageMargins left="0.70866141732283472" right="0.17" top="0.33" bottom="0.3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view="pageBreakPreview" zoomScaleNormal="120" zoomScaleSheetLayoutView="100" workbookViewId="0">
      <selection activeCell="I20" sqref="I20"/>
    </sheetView>
  </sheetViews>
  <sheetFormatPr defaultRowHeight="15.75" outlineLevelCol="1" x14ac:dyDescent="0.25"/>
  <cols>
    <col min="1" max="1" width="4.7109375" style="15" customWidth="1"/>
    <col min="2" max="2" width="30.85546875" style="15" customWidth="1"/>
    <col min="3" max="4" width="9.140625" style="15" hidden="1" customWidth="1" outlineLevel="1"/>
    <col min="5" max="5" width="9.28515625" style="15" customWidth="1" collapsed="1"/>
    <col min="6" max="16" width="9.28515625" style="15" customWidth="1"/>
    <col min="17" max="17" width="10.28515625" style="16" customWidth="1"/>
    <col min="18" max="29" width="10" style="15" customWidth="1"/>
    <col min="30" max="30" width="10.140625" style="16" customWidth="1"/>
    <col min="31" max="31" width="11" style="16" customWidth="1"/>
    <col min="32" max="16384" width="9.140625" style="15"/>
  </cols>
  <sheetData>
    <row r="1" spans="1:31" s="1" customFormat="1" x14ac:dyDescent="0.25">
      <c r="A1" s="1" t="s">
        <v>31</v>
      </c>
      <c r="Q1" s="3"/>
      <c r="AD1" s="3"/>
      <c r="AE1" s="3"/>
    </row>
    <row r="2" spans="1:31" s="1" customFormat="1" x14ac:dyDescent="0.25">
      <c r="Q2" s="3"/>
      <c r="AD2" s="3"/>
      <c r="AE2" s="3"/>
    </row>
    <row r="3" spans="1:31" s="21" customFormat="1" ht="54" customHeight="1" x14ac:dyDescent="0.25">
      <c r="A3" s="18"/>
      <c r="B3" s="19" t="s">
        <v>0</v>
      </c>
      <c r="C3" s="20"/>
      <c r="D3" s="20" t="s">
        <v>1</v>
      </c>
      <c r="E3" s="20" t="s">
        <v>62</v>
      </c>
      <c r="F3" s="20" t="s">
        <v>63</v>
      </c>
      <c r="G3" s="20" t="s">
        <v>64</v>
      </c>
      <c r="H3" s="20" t="s">
        <v>65</v>
      </c>
      <c r="I3" s="20" t="s">
        <v>66</v>
      </c>
      <c r="J3" s="20" t="s">
        <v>67</v>
      </c>
      <c r="K3" s="20" t="s">
        <v>68</v>
      </c>
      <c r="L3" s="20" t="s">
        <v>69</v>
      </c>
      <c r="M3" s="20" t="s">
        <v>70</v>
      </c>
      <c r="N3" s="20" t="s">
        <v>71</v>
      </c>
      <c r="O3" s="20" t="s">
        <v>72</v>
      </c>
      <c r="P3" s="20" t="s">
        <v>73</v>
      </c>
      <c r="Q3" s="31" t="s">
        <v>74</v>
      </c>
      <c r="R3" s="20" t="s">
        <v>83</v>
      </c>
      <c r="S3" s="20" t="s">
        <v>84</v>
      </c>
      <c r="T3" s="20" t="s">
        <v>85</v>
      </c>
      <c r="U3" s="20" t="s">
        <v>86</v>
      </c>
      <c r="V3" s="20" t="s">
        <v>87</v>
      </c>
      <c r="W3" s="20" t="s">
        <v>88</v>
      </c>
      <c r="X3" s="20" t="s">
        <v>89</v>
      </c>
      <c r="Y3" s="20" t="s">
        <v>90</v>
      </c>
      <c r="Z3" s="20" t="s">
        <v>91</v>
      </c>
      <c r="AA3" s="20" t="s">
        <v>92</v>
      </c>
      <c r="AB3" s="20" t="s">
        <v>93</v>
      </c>
      <c r="AC3" s="20" t="s">
        <v>94</v>
      </c>
      <c r="AD3" s="31" t="s">
        <v>100</v>
      </c>
      <c r="AE3" s="31" t="s">
        <v>99</v>
      </c>
    </row>
    <row r="4" spans="1:31" s="52" customFormat="1" x14ac:dyDescent="0.25">
      <c r="A4" s="48" t="s">
        <v>2</v>
      </c>
      <c r="B4" s="49" t="s">
        <v>53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50">
        <f>Q5-Q10</f>
        <v>0</v>
      </c>
      <c r="R4" s="17">
        <f>R5-R10</f>
        <v>0</v>
      </c>
      <c r="S4" s="17">
        <f t="shared" ref="S4" si="0">S5-S10</f>
        <v>0</v>
      </c>
      <c r="T4" s="17">
        <f t="shared" ref="T4" si="1">T5-T10</f>
        <v>0</v>
      </c>
      <c r="U4" s="17">
        <f t="shared" ref="U4" si="2">U5-U10</f>
        <v>0</v>
      </c>
      <c r="V4" s="17">
        <f t="shared" ref="V4" si="3">V5-V10</f>
        <v>0</v>
      </c>
      <c r="W4" s="17">
        <f t="shared" ref="W4" si="4">W5-W10</f>
        <v>0</v>
      </c>
      <c r="X4" s="17">
        <f t="shared" ref="X4" si="5">X5-X10</f>
        <v>0</v>
      </c>
      <c r="Y4" s="17">
        <f t="shared" ref="Y4" si="6">Y5-Y10</f>
        <v>0</v>
      </c>
      <c r="Z4" s="17">
        <f t="shared" ref="Z4" si="7">Z5-Z10</f>
        <v>0</v>
      </c>
      <c r="AA4" s="17">
        <f t="shared" ref="AA4" si="8">AA5-AA10</f>
        <v>0</v>
      </c>
      <c r="AB4" s="17">
        <f t="shared" ref="AB4" si="9">AB5-AB10</f>
        <v>0</v>
      </c>
      <c r="AC4" s="17">
        <f t="shared" ref="AC4" si="10">AC5-AC10</f>
        <v>0</v>
      </c>
      <c r="AD4" s="51">
        <f>SUM(R4:AC4)</f>
        <v>0</v>
      </c>
      <c r="AE4" s="51">
        <f>Q4+AD4</f>
        <v>0</v>
      </c>
    </row>
    <row r="5" spans="1:31" s="25" customFormat="1" x14ac:dyDescent="0.25">
      <c r="A5" s="10" t="s">
        <v>4</v>
      </c>
      <c r="B5" s="10" t="s">
        <v>57</v>
      </c>
      <c r="C5" s="10">
        <f>C6+C8+C9</f>
        <v>0</v>
      </c>
      <c r="D5" s="10">
        <f>D6+D8+D9</f>
        <v>0</v>
      </c>
      <c r="E5" s="10">
        <f t="shared" ref="E5:P5" si="11">E6+E7+E8+E9</f>
        <v>660000</v>
      </c>
      <c r="F5" s="10">
        <f t="shared" si="11"/>
        <v>0</v>
      </c>
      <c r="G5" s="10">
        <f t="shared" si="11"/>
        <v>0</v>
      </c>
      <c r="H5" s="10">
        <f t="shared" si="11"/>
        <v>0</v>
      </c>
      <c r="I5" s="10">
        <f t="shared" si="11"/>
        <v>0</v>
      </c>
      <c r="J5" s="10">
        <f t="shared" si="11"/>
        <v>0</v>
      </c>
      <c r="K5" s="10">
        <f t="shared" si="11"/>
        <v>0</v>
      </c>
      <c r="L5" s="10">
        <f t="shared" si="11"/>
        <v>0</v>
      </c>
      <c r="M5" s="10">
        <f t="shared" si="11"/>
        <v>0</v>
      </c>
      <c r="N5" s="10">
        <f t="shared" si="11"/>
        <v>0</v>
      </c>
      <c r="O5" s="10">
        <f t="shared" si="11"/>
        <v>0</v>
      </c>
      <c r="P5" s="10">
        <f t="shared" si="11"/>
        <v>0</v>
      </c>
      <c r="Q5" s="51">
        <f t="shared" ref="Q5:Q34" si="12">SUM(E5:P5)</f>
        <v>660000</v>
      </c>
      <c r="R5" s="10">
        <f t="shared" ref="R5" si="13">R6+R7+R8+R9</f>
        <v>0</v>
      </c>
      <c r="S5" s="10">
        <f t="shared" ref="S5" si="14">S6+S7+S8+S9</f>
        <v>0</v>
      </c>
      <c r="T5" s="10">
        <f t="shared" ref="T5" si="15">T6+T7+T8+T9</f>
        <v>0</v>
      </c>
      <c r="U5" s="10">
        <f t="shared" ref="U5" si="16">U6+U7+U8+U9</f>
        <v>0</v>
      </c>
      <c r="V5" s="10">
        <f t="shared" ref="V5" si="17">V6+V7+V8+V9</f>
        <v>0</v>
      </c>
      <c r="W5" s="10">
        <f t="shared" ref="W5" si="18">W6+W7+W8+W9</f>
        <v>0</v>
      </c>
      <c r="X5" s="10">
        <f t="shared" ref="X5" si="19">X6+X7+X8+X9</f>
        <v>0</v>
      </c>
      <c r="Y5" s="10">
        <f t="shared" ref="Y5" si="20">Y6+Y7+Y8+Y9</f>
        <v>0</v>
      </c>
      <c r="Z5" s="10">
        <f t="shared" ref="Z5" si="21">Z6+Z7+Z8+Z9</f>
        <v>0</v>
      </c>
      <c r="AA5" s="10">
        <f t="shared" ref="AA5" si="22">AA6+AA7+AA8+AA9</f>
        <v>0</v>
      </c>
      <c r="AB5" s="10">
        <f t="shared" ref="AB5" si="23">AB6+AB7+AB8+AB9</f>
        <v>0</v>
      </c>
      <c r="AC5" s="10">
        <f t="shared" ref="AC5" si="24">AC6+AC7+AC8+AC9</f>
        <v>0</v>
      </c>
      <c r="AD5" s="51">
        <f t="shared" ref="AD5:AD34" si="25">SUM(R5:AC5)</f>
        <v>0</v>
      </c>
      <c r="AE5" s="51">
        <f t="shared" ref="AE5:AE34" si="26">Q5+AD5</f>
        <v>660000</v>
      </c>
    </row>
    <row r="6" spans="1:31" s="27" customFormat="1" x14ac:dyDescent="0.25">
      <c r="A6" s="11"/>
      <c r="B6" s="11" t="s">
        <v>54</v>
      </c>
      <c r="C6" s="11"/>
      <c r="D6" s="12"/>
      <c r="E6" s="26">
        <v>600000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51">
        <f t="shared" si="12"/>
        <v>600000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51">
        <f t="shared" si="25"/>
        <v>0</v>
      </c>
      <c r="AE6" s="51">
        <f t="shared" si="26"/>
        <v>600000</v>
      </c>
    </row>
    <row r="7" spans="1:31" s="27" customFormat="1" ht="31.5" x14ac:dyDescent="0.25">
      <c r="A7" s="11"/>
      <c r="B7" s="28" t="s">
        <v>55</v>
      </c>
      <c r="C7" s="11"/>
      <c r="D7" s="12"/>
      <c r="E7" s="26">
        <v>60000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51">
        <f t="shared" si="12"/>
        <v>60000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51">
        <f t="shared" si="25"/>
        <v>0</v>
      </c>
      <c r="AE7" s="51">
        <f t="shared" si="26"/>
        <v>60000</v>
      </c>
    </row>
    <row r="8" spans="1:31" s="27" customFormat="1" x14ac:dyDescent="0.25">
      <c r="A8" s="11"/>
      <c r="B8" s="11" t="s">
        <v>56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51">
        <f t="shared" si="12"/>
        <v>0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51">
        <f t="shared" si="25"/>
        <v>0</v>
      </c>
      <c r="AE8" s="51">
        <f t="shared" si="26"/>
        <v>0</v>
      </c>
    </row>
    <row r="9" spans="1:31" s="27" customFormat="1" x14ac:dyDescent="0.25">
      <c r="A9" s="11"/>
      <c r="B9" s="29" t="s">
        <v>61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51">
        <f t="shared" si="12"/>
        <v>0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51">
        <f t="shared" si="25"/>
        <v>0</v>
      </c>
      <c r="AE9" s="51">
        <f t="shared" si="26"/>
        <v>0</v>
      </c>
    </row>
    <row r="10" spans="1:31" s="54" customFormat="1" ht="47.25" x14ac:dyDescent="0.25">
      <c r="A10" s="10" t="s">
        <v>5</v>
      </c>
      <c r="B10" s="53" t="s">
        <v>59</v>
      </c>
      <c r="C10" s="10"/>
      <c r="D10" s="10"/>
      <c r="E10" s="10">
        <f>E11+E12+E13+E14</f>
        <v>210000</v>
      </c>
      <c r="F10" s="10">
        <f t="shared" ref="F10:P10" si="27">F11+F12+F13+F14</f>
        <v>130000</v>
      </c>
      <c r="G10" s="10">
        <f>G11+G12+G13+G14</f>
        <v>165000</v>
      </c>
      <c r="H10" s="10">
        <f t="shared" si="27"/>
        <v>120000</v>
      </c>
      <c r="I10" s="10">
        <f>I11+I12+I13+I14</f>
        <v>35000</v>
      </c>
      <c r="J10" s="10">
        <f t="shared" si="27"/>
        <v>0</v>
      </c>
      <c r="K10" s="10">
        <f t="shared" si="27"/>
        <v>0</v>
      </c>
      <c r="L10" s="10">
        <f t="shared" si="27"/>
        <v>0</v>
      </c>
      <c r="M10" s="10">
        <f t="shared" si="27"/>
        <v>0</v>
      </c>
      <c r="N10" s="10">
        <f t="shared" si="27"/>
        <v>0</v>
      </c>
      <c r="O10" s="10">
        <f t="shared" si="27"/>
        <v>0</v>
      </c>
      <c r="P10" s="10">
        <f t="shared" si="27"/>
        <v>0</v>
      </c>
      <c r="Q10" s="51">
        <f t="shared" si="12"/>
        <v>660000</v>
      </c>
      <c r="R10" s="10">
        <f>R11+R12+R13+R14</f>
        <v>0</v>
      </c>
      <c r="S10" s="10">
        <f t="shared" ref="S10" si="28">S11+S12+S13+S14</f>
        <v>0</v>
      </c>
      <c r="T10" s="10">
        <f t="shared" ref="T10" si="29">T11+T12+T13+T14</f>
        <v>0</v>
      </c>
      <c r="U10" s="10">
        <f t="shared" ref="U10" si="30">U11+U12+U13+U14</f>
        <v>0</v>
      </c>
      <c r="V10" s="10">
        <f t="shared" ref="V10" si="31">V11+V12+V13+V14</f>
        <v>0</v>
      </c>
      <c r="W10" s="10">
        <f t="shared" ref="W10" si="32">W11+W12+W13+W14</f>
        <v>0</v>
      </c>
      <c r="X10" s="10">
        <f t="shared" ref="X10" si="33">X11+X12+X13+X14</f>
        <v>0</v>
      </c>
      <c r="Y10" s="10">
        <f t="shared" ref="Y10" si="34">Y11+Y12+Y13+Y14</f>
        <v>0</v>
      </c>
      <c r="Z10" s="10">
        <f t="shared" ref="Z10" si="35">Z11+Z12+Z13+Z14</f>
        <v>0</v>
      </c>
      <c r="AA10" s="10">
        <f t="shared" ref="AA10" si="36">AA11+AA12+AA13+AA14</f>
        <v>0</v>
      </c>
      <c r="AB10" s="10">
        <f t="shared" ref="AB10" si="37">AB11+AB12+AB13+AB14</f>
        <v>0</v>
      </c>
      <c r="AC10" s="10">
        <f t="shared" ref="AC10" si="38">AC11+AC12+AC13+AC14</f>
        <v>0</v>
      </c>
      <c r="AD10" s="51">
        <f t="shared" si="25"/>
        <v>0</v>
      </c>
      <c r="AE10" s="51">
        <f t="shared" si="26"/>
        <v>660000</v>
      </c>
    </row>
    <row r="11" spans="1:31" s="32" customFormat="1" x14ac:dyDescent="0.25">
      <c r="A11" s="30"/>
      <c r="B11" s="29" t="s">
        <v>58</v>
      </c>
      <c r="C11" s="11"/>
      <c r="D11" s="11"/>
      <c r="E11" s="11">
        <v>200000</v>
      </c>
      <c r="F11" s="11"/>
      <c r="G11" s="11">
        <v>155000</v>
      </c>
      <c r="H11" s="11">
        <v>120000</v>
      </c>
      <c r="I11" s="11">
        <v>35000</v>
      </c>
      <c r="J11" s="11"/>
      <c r="K11" s="11"/>
      <c r="L11" s="11"/>
      <c r="M11" s="11"/>
      <c r="N11" s="11"/>
      <c r="O11" s="11"/>
      <c r="P11" s="11"/>
      <c r="Q11" s="51">
        <f t="shared" si="12"/>
        <v>510000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51">
        <f t="shared" si="25"/>
        <v>0</v>
      </c>
      <c r="AE11" s="51">
        <f t="shared" si="26"/>
        <v>510000</v>
      </c>
    </row>
    <row r="12" spans="1:31" s="32" customFormat="1" x14ac:dyDescent="0.25">
      <c r="A12" s="30"/>
      <c r="B12" s="29" t="s">
        <v>9</v>
      </c>
      <c r="C12" s="11"/>
      <c r="D12" s="11"/>
      <c r="E12" s="11">
        <v>10000</v>
      </c>
      <c r="F12" s="11">
        <v>10000</v>
      </c>
      <c r="G12" s="11">
        <v>10000</v>
      </c>
      <c r="H12" s="11"/>
      <c r="I12" s="11"/>
      <c r="J12" s="11"/>
      <c r="K12" s="11"/>
      <c r="L12" s="11"/>
      <c r="M12" s="11"/>
      <c r="N12" s="11"/>
      <c r="O12" s="11"/>
      <c r="P12" s="11"/>
      <c r="Q12" s="51">
        <f t="shared" si="12"/>
        <v>30000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51">
        <f t="shared" si="25"/>
        <v>0</v>
      </c>
      <c r="AE12" s="51">
        <f t="shared" si="26"/>
        <v>30000</v>
      </c>
    </row>
    <row r="13" spans="1:31" s="32" customFormat="1" x14ac:dyDescent="0.25">
      <c r="A13" s="30"/>
      <c r="B13" s="29" t="s">
        <v>60</v>
      </c>
      <c r="C13" s="11"/>
      <c r="D13" s="11"/>
      <c r="E13" s="11"/>
      <c r="F13" s="11">
        <v>120000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51">
        <f t="shared" si="12"/>
        <v>120000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51">
        <f t="shared" si="25"/>
        <v>0</v>
      </c>
      <c r="AE13" s="51">
        <f t="shared" si="26"/>
        <v>120000</v>
      </c>
    </row>
    <row r="14" spans="1:31" s="32" customFormat="1" x14ac:dyDescent="0.25">
      <c r="A14" s="30"/>
      <c r="B14" s="29" t="s">
        <v>61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51">
        <f t="shared" si="12"/>
        <v>0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51">
        <f t="shared" si="25"/>
        <v>0</v>
      </c>
      <c r="AE14" s="51">
        <f t="shared" si="26"/>
        <v>0</v>
      </c>
    </row>
    <row r="15" spans="1:31" s="57" customFormat="1" x14ac:dyDescent="0.25">
      <c r="A15" s="55" t="s">
        <v>3</v>
      </c>
      <c r="B15" s="56" t="s">
        <v>76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51">
        <f t="shared" si="12"/>
        <v>0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51">
        <f t="shared" si="25"/>
        <v>0</v>
      </c>
      <c r="AE15" s="51">
        <f t="shared" si="26"/>
        <v>0</v>
      </c>
    </row>
    <row r="16" spans="1:31" s="61" customFormat="1" x14ac:dyDescent="0.25">
      <c r="A16" s="58" t="s">
        <v>6</v>
      </c>
      <c r="B16" s="59" t="s">
        <v>80</v>
      </c>
      <c r="C16" s="60"/>
      <c r="D16" s="60"/>
      <c r="E16" s="60">
        <f>E20+E24</f>
        <v>0</v>
      </c>
      <c r="F16" s="60">
        <f t="shared" ref="F16:P16" si="39">F20+F24</f>
        <v>0</v>
      </c>
      <c r="G16" s="60">
        <f t="shared" si="39"/>
        <v>0</v>
      </c>
      <c r="H16" s="60">
        <f t="shared" si="39"/>
        <v>10000</v>
      </c>
      <c r="I16" s="60">
        <f t="shared" si="39"/>
        <v>25000</v>
      </c>
      <c r="J16" s="60">
        <f t="shared" si="39"/>
        <v>80000</v>
      </c>
      <c r="K16" s="60">
        <f t="shared" si="39"/>
        <v>80000</v>
      </c>
      <c r="L16" s="60">
        <f t="shared" si="39"/>
        <v>80000</v>
      </c>
      <c r="M16" s="60">
        <f t="shared" si="39"/>
        <v>80000</v>
      </c>
      <c r="N16" s="60">
        <f t="shared" si="39"/>
        <v>80000</v>
      </c>
      <c r="O16" s="60">
        <f t="shared" si="39"/>
        <v>80000</v>
      </c>
      <c r="P16" s="60">
        <f t="shared" si="39"/>
        <v>80000</v>
      </c>
      <c r="Q16" s="51">
        <f t="shared" si="12"/>
        <v>595000</v>
      </c>
      <c r="R16" s="60">
        <f>R20+R24</f>
        <v>136000</v>
      </c>
      <c r="S16" s="60">
        <f t="shared" ref="S16:AC16" si="40">S20+S24</f>
        <v>136000</v>
      </c>
      <c r="T16" s="60">
        <f t="shared" si="40"/>
        <v>136000</v>
      </c>
      <c r="U16" s="60">
        <f t="shared" si="40"/>
        <v>136000</v>
      </c>
      <c r="V16" s="60">
        <f t="shared" si="40"/>
        <v>136000</v>
      </c>
      <c r="W16" s="60">
        <f t="shared" si="40"/>
        <v>136000</v>
      </c>
      <c r="X16" s="60">
        <f t="shared" si="40"/>
        <v>136000</v>
      </c>
      <c r="Y16" s="60">
        <f t="shared" si="40"/>
        <v>136000</v>
      </c>
      <c r="Z16" s="60">
        <f t="shared" si="40"/>
        <v>136000</v>
      </c>
      <c r="AA16" s="60">
        <f t="shared" si="40"/>
        <v>136000</v>
      </c>
      <c r="AB16" s="60">
        <f t="shared" si="40"/>
        <v>136000</v>
      </c>
      <c r="AC16" s="60">
        <f t="shared" si="40"/>
        <v>136000</v>
      </c>
      <c r="AD16" s="51">
        <f t="shared" si="25"/>
        <v>1632000</v>
      </c>
      <c r="AE16" s="51">
        <f t="shared" si="26"/>
        <v>2227000</v>
      </c>
    </row>
    <row r="17" spans="1:31" s="67" customFormat="1" ht="23.1" customHeight="1" x14ac:dyDescent="0.25">
      <c r="A17" s="64"/>
      <c r="B17" s="65" t="s">
        <v>102</v>
      </c>
      <c r="C17" s="64"/>
      <c r="D17" s="64"/>
      <c r="E17" s="64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51">
        <f t="shared" si="12"/>
        <v>0</v>
      </c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51">
        <f t="shared" si="25"/>
        <v>0</v>
      </c>
      <c r="AE17" s="51">
        <f t="shared" si="26"/>
        <v>0</v>
      </c>
    </row>
    <row r="18" spans="1:31" s="33" customFormat="1" ht="30" customHeight="1" x14ac:dyDescent="0.25">
      <c r="A18" s="64"/>
      <c r="B18" s="68" t="s">
        <v>77</v>
      </c>
      <c r="C18" s="64"/>
      <c r="D18" s="64"/>
      <c r="E18" s="64"/>
      <c r="F18" s="13"/>
      <c r="G18" s="13"/>
      <c r="H18" s="13"/>
      <c r="I18" s="13">
        <v>10</v>
      </c>
      <c r="J18" s="13">
        <v>40</v>
      </c>
      <c r="K18" s="13">
        <v>40</v>
      </c>
      <c r="L18" s="13">
        <v>40</v>
      </c>
      <c r="M18" s="13">
        <v>40</v>
      </c>
      <c r="N18" s="13">
        <v>40</v>
      </c>
      <c r="O18" s="13">
        <v>40</v>
      </c>
      <c r="P18" s="13">
        <v>40</v>
      </c>
      <c r="Q18" s="51">
        <f t="shared" si="12"/>
        <v>290</v>
      </c>
      <c r="R18" s="13">
        <v>60</v>
      </c>
      <c r="S18" s="13">
        <v>60</v>
      </c>
      <c r="T18" s="13">
        <v>60</v>
      </c>
      <c r="U18" s="13">
        <v>60</v>
      </c>
      <c r="V18" s="13">
        <v>60</v>
      </c>
      <c r="W18" s="13">
        <v>60</v>
      </c>
      <c r="X18" s="13">
        <v>60</v>
      </c>
      <c r="Y18" s="13">
        <v>60</v>
      </c>
      <c r="Z18" s="13">
        <v>60</v>
      </c>
      <c r="AA18" s="13">
        <v>60</v>
      </c>
      <c r="AB18" s="13">
        <v>60</v>
      </c>
      <c r="AC18" s="13">
        <v>60</v>
      </c>
      <c r="AD18" s="51">
        <f t="shared" si="25"/>
        <v>720</v>
      </c>
      <c r="AE18" s="51">
        <f t="shared" si="26"/>
        <v>1010</v>
      </c>
    </row>
    <row r="19" spans="1:31" s="33" customFormat="1" ht="30.75" customHeight="1" x14ac:dyDescent="0.25">
      <c r="A19" s="64"/>
      <c r="B19" s="68" t="s">
        <v>78</v>
      </c>
      <c r="C19" s="64"/>
      <c r="D19" s="64"/>
      <c r="E19" s="64"/>
      <c r="F19" s="13"/>
      <c r="G19" s="13"/>
      <c r="H19" s="13"/>
      <c r="I19" s="13">
        <v>500</v>
      </c>
      <c r="J19" s="13">
        <v>500</v>
      </c>
      <c r="K19" s="13">
        <v>500</v>
      </c>
      <c r="L19" s="13">
        <v>500</v>
      </c>
      <c r="M19" s="13">
        <v>500</v>
      </c>
      <c r="N19" s="13">
        <v>500</v>
      </c>
      <c r="O19" s="13">
        <v>500</v>
      </c>
      <c r="P19" s="13">
        <v>500</v>
      </c>
      <c r="Q19" s="51">
        <f t="shared" si="12"/>
        <v>4000</v>
      </c>
      <c r="R19" s="13">
        <v>600</v>
      </c>
      <c r="S19" s="13">
        <v>600</v>
      </c>
      <c r="T19" s="13">
        <v>600</v>
      </c>
      <c r="U19" s="13">
        <v>600</v>
      </c>
      <c r="V19" s="13">
        <v>600</v>
      </c>
      <c r="W19" s="13">
        <v>600</v>
      </c>
      <c r="X19" s="13">
        <v>600</v>
      </c>
      <c r="Y19" s="13">
        <v>600</v>
      </c>
      <c r="Z19" s="13">
        <v>600</v>
      </c>
      <c r="AA19" s="13">
        <v>600</v>
      </c>
      <c r="AB19" s="13">
        <v>600</v>
      </c>
      <c r="AC19" s="13">
        <v>600</v>
      </c>
      <c r="AD19" s="51">
        <f t="shared" si="25"/>
        <v>7200</v>
      </c>
      <c r="AE19" s="51">
        <f t="shared" si="26"/>
        <v>11200</v>
      </c>
    </row>
    <row r="20" spans="1:31" s="35" customFormat="1" ht="26.25" customHeight="1" x14ac:dyDescent="0.25">
      <c r="A20" s="62"/>
      <c r="B20" s="63" t="s">
        <v>79</v>
      </c>
      <c r="C20" s="62"/>
      <c r="D20" s="62"/>
      <c r="E20" s="62">
        <f>E18*E19</f>
        <v>0</v>
      </c>
      <c r="F20" s="62">
        <f t="shared" ref="F20:P20" si="41">F18*F19</f>
        <v>0</v>
      </c>
      <c r="G20" s="62">
        <f t="shared" si="41"/>
        <v>0</v>
      </c>
      <c r="H20" s="62">
        <f t="shared" si="41"/>
        <v>0</v>
      </c>
      <c r="I20" s="62">
        <f t="shared" si="41"/>
        <v>5000</v>
      </c>
      <c r="J20" s="62">
        <f t="shared" si="41"/>
        <v>20000</v>
      </c>
      <c r="K20" s="62">
        <f t="shared" si="41"/>
        <v>20000</v>
      </c>
      <c r="L20" s="62">
        <f t="shared" si="41"/>
        <v>20000</v>
      </c>
      <c r="M20" s="62">
        <f t="shared" si="41"/>
        <v>20000</v>
      </c>
      <c r="N20" s="62">
        <f t="shared" si="41"/>
        <v>20000</v>
      </c>
      <c r="O20" s="62">
        <f t="shared" si="41"/>
        <v>20000</v>
      </c>
      <c r="P20" s="62">
        <f t="shared" si="41"/>
        <v>20000</v>
      </c>
      <c r="Q20" s="51">
        <f t="shared" si="12"/>
        <v>145000</v>
      </c>
      <c r="R20" s="62">
        <f>R18*R19</f>
        <v>36000</v>
      </c>
      <c r="S20" s="62">
        <f t="shared" ref="S20" si="42">S18*S19</f>
        <v>36000</v>
      </c>
      <c r="T20" s="62">
        <f t="shared" ref="T20" si="43">T18*T19</f>
        <v>36000</v>
      </c>
      <c r="U20" s="62">
        <f t="shared" ref="U20" si="44">U18*U19</f>
        <v>36000</v>
      </c>
      <c r="V20" s="62">
        <f t="shared" ref="V20" si="45">V18*V19</f>
        <v>36000</v>
      </c>
      <c r="W20" s="62">
        <f t="shared" ref="W20" si="46">W18*W19</f>
        <v>36000</v>
      </c>
      <c r="X20" s="62">
        <f t="shared" ref="X20" si="47">X18*X19</f>
        <v>36000</v>
      </c>
      <c r="Y20" s="62">
        <f t="shared" ref="Y20" si="48">Y18*Y19</f>
        <v>36000</v>
      </c>
      <c r="Z20" s="62">
        <f t="shared" ref="Z20" si="49">Z18*Z19</f>
        <v>36000</v>
      </c>
      <c r="AA20" s="62">
        <f t="shared" ref="AA20" si="50">AA18*AA19</f>
        <v>36000</v>
      </c>
      <c r="AB20" s="62">
        <f t="shared" ref="AB20" si="51">AB18*AB19</f>
        <v>36000</v>
      </c>
      <c r="AC20" s="62">
        <f t="shared" ref="AC20" si="52">AC18*AC19</f>
        <v>36000</v>
      </c>
      <c r="AD20" s="51">
        <f t="shared" si="25"/>
        <v>432000</v>
      </c>
      <c r="AE20" s="51">
        <f t="shared" si="26"/>
        <v>577000</v>
      </c>
    </row>
    <row r="21" spans="1:31" s="67" customFormat="1" ht="23.1" customHeight="1" x14ac:dyDescent="0.25">
      <c r="A21" s="64"/>
      <c r="B21" s="65" t="s">
        <v>103</v>
      </c>
      <c r="C21" s="64"/>
      <c r="D21" s="64"/>
      <c r="E21" s="64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51">
        <f t="shared" si="12"/>
        <v>0</v>
      </c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51">
        <f t="shared" si="25"/>
        <v>0</v>
      </c>
      <c r="AE21" s="51">
        <f t="shared" si="26"/>
        <v>0</v>
      </c>
    </row>
    <row r="22" spans="1:31" s="33" customFormat="1" ht="24.75" customHeight="1" x14ac:dyDescent="0.25">
      <c r="A22" s="64"/>
      <c r="B22" s="68" t="s">
        <v>77</v>
      </c>
      <c r="C22" s="64"/>
      <c r="D22" s="64"/>
      <c r="E22" s="64"/>
      <c r="F22" s="13"/>
      <c r="G22" s="13"/>
      <c r="H22" s="13">
        <v>50</v>
      </c>
      <c r="I22" s="13">
        <v>100</v>
      </c>
      <c r="J22" s="13">
        <v>300</v>
      </c>
      <c r="K22" s="13">
        <v>300</v>
      </c>
      <c r="L22" s="13">
        <v>300</v>
      </c>
      <c r="M22" s="13">
        <v>300</v>
      </c>
      <c r="N22" s="13">
        <v>300</v>
      </c>
      <c r="O22" s="13">
        <v>300</v>
      </c>
      <c r="P22" s="13">
        <v>300</v>
      </c>
      <c r="Q22" s="51">
        <f t="shared" si="12"/>
        <v>2250</v>
      </c>
      <c r="R22" s="13">
        <v>400</v>
      </c>
      <c r="S22" s="13">
        <v>400</v>
      </c>
      <c r="T22" s="13">
        <v>400</v>
      </c>
      <c r="U22" s="13">
        <v>400</v>
      </c>
      <c r="V22" s="13">
        <v>400</v>
      </c>
      <c r="W22" s="13">
        <v>400</v>
      </c>
      <c r="X22" s="13">
        <v>400</v>
      </c>
      <c r="Y22" s="13">
        <v>400</v>
      </c>
      <c r="Z22" s="13">
        <v>400</v>
      </c>
      <c r="AA22" s="13">
        <v>400</v>
      </c>
      <c r="AB22" s="13">
        <v>400</v>
      </c>
      <c r="AC22" s="13">
        <v>400</v>
      </c>
      <c r="AD22" s="51">
        <f t="shared" si="25"/>
        <v>4800</v>
      </c>
      <c r="AE22" s="51">
        <f t="shared" si="26"/>
        <v>7050</v>
      </c>
    </row>
    <row r="23" spans="1:31" s="33" customFormat="1" ht="26.25" customHeight="1" x14ac:dyDescent="0.25">
      <c r="A23" s="64"/>
      <c r="B23" s="68" t="s">
        <v>78</v>
      </c>
      <c r="C23" s="64"/>
      <c r="D23" s="64"/>
      <c r="E23" s="64"/>
      <c r="F23" s="13"/>
      <c r="G23" s="13"/>
      <c r="H23" s="13">
        <v>200</v>
      </c>
      <c r="I23" s="13">
        <v>200</v>
      </c>
      <c r="J23" s="13">
        <v>200</v>
      </c>
      <c r="K23" s="13">
        <v>200</v>
      </c>
      <c r="L23" s="13">
        <v>200</v>
      </c>
      <c r="M23" s="13">
        <v>200</v>
      </c>
      <c r="N23" s="13">
        <v>200</v>
      </c>
      <c r="O23" s="13">
        <v>200</v>
      </c>
      <c r="P23" s="13">
        <v>200</v>
      </c>
      <c r="Q23" s="51">
        <f t="shared" si="12"/>
        <v>1800</v>
      </c>
      <c r="R23" s="13">
        <v>250</v>
      </c>
      <c r="S23" s="13">
        <v>250</v>
      </c>
      <c r="T23" s="13">
        <v>250</v>
      </c>
      <c r="U23" s="13">
        <v>250</v>
      </c>
      <c r="V23" s="13">
        <v>250</v>
      </c>
      <c r="W23" s="13">
        <v>250</v>
      </c>
      <c r="X23" s="13">
        <v>250</v>
      </c>
      <c r="Y23" s="13">
        <v>250</v>
      </c>
      <c r="Z23" s="13">
        <v>250</v>
      </c>
      <c r="AA23" s="13">
        <v>250</v>
      </c>
      <c r="AB23" s="13">
        <v>250</v>
      </c>
      <c r="AC23" s="13">
        <v>250</v>
      </c>
      <c r="AD23" s="51">
        <f t="shared" si="25"/>
        <v>3000</v>
      </c>
      <c r="AE23" s="51">
        <f t="shared" si="26"/>
        <v>4800</v>
      </c>
    </row>
    <row r="24" spans="1:31" s="35" customFormat="1" ht="27.75" customHeight="1" x14ac:dyDescent="0.25">
      <c r="A24" s="62"/>
      <c r="B24" s="63" t="s">
        <v>79</v>
      </c>
      <c r="C24" s="62"/>
      <c r="D24" s="62"/>
      <c r="E24" s="62">
        <f>E22*E23</f>
        <v>0</v>
      </c>
      <c r="F24" s="62">
        <f t="shared" ref="F24:P24" si="53">F22*F23</f>
        <v>0</v>
      </c>
      <c r="G24" s="62">
        <f t="shared" si="53"/>
        <v>0</v>
      </c>
      <c r="H24" s="62">
        <f t="shared" si="53"/>
        <v>10000</v>
      </c>
      <c r="I24" s="62">
        <f t="shared" si="53"/>
        <v>20000</v>
      </c>
      <c r="J24" s="62">
        <f t="shared" si="53"/>
        <v>60000</v>
      </c>
      <c r="K24" s="62">
        <f t="shared" si="53"/>
        <v>60000</v>
      </c>
      <c r="L24" s="62">
        <f t="shared" si="53"/>
        <v>60000</v>
      </c>
      <c r="M24" s="62">
        <f t="shared" si="53"/>
        <v>60000</v>
      </c>
      <c r="N24" s="62">
        <f t="shared" si="53"/>
        <v>60000</v>
      </c>
      <c r="O24" s="62">
        <f t="shared" si="53"/>
        <v>60000</v>
      </c>
      <c r="P24" s="62">
        <f t="shared" si="53"/>
        <v>60000</v>
      </c>
      <c r="Q24" s="51">
        <f t="shared" si="12"/>
        <v>450000</v>
      </c>
      <c r="R24" s="62">
        <f>R22*R23</f>
        <v>100000</v>
      </c>
      <c r="S24" s="62">
        <f t="shared" ref="S24" si="54">S22*S23</f>
        <v>100000</v>
      </c>
      <c r="T24" s="62">
        <f t="shared" ref="T24" si="55">T22*T23</f>
        <v>100000</v>
      </c>
      <c r="U24" s="62">
        <f t="shared" ref="U24" si="56">U22*U23</f>
        <v>100000</v>
      </c>
      <c r="V24" s="62">
        <f t="shared" ref="V24" si="57">V22*V23</f>
        <v>100000</v>
      </c>
      <c r="W24" s="62">
        <f t="shared" ref="W24" si="58">W22*W23</f>
        <v>100000</v>
      </c>
      <c r="X24" s="62">
        <f t="shared" ref="X24" si="59">X22*X23</f>
        <v>100000</v>
      </c>
      <c r="Y24" s="62">
        <f t="shared" ref="Y24" si="60">Y22*Y23</f>
        <v>100000</v>
      </c>
      <c r="Z24" s="62">
        <f t="shared" ref="Z24" si="61">Z22*Z23</f>
        <v>100000</v>
      </c>
      <c r="AA24" s="62">
        <f t="shared" ref="AA24" si="62">AA22*AA23</f>
        <v>100000</v>
      </c>
      <c r="AB24" s="62">
        <f t="shared" ref="AB24" si="63">AB22*AB23</f>
        <v>100000</v>
      </c>
      <c r="AC24" s="62">
        <f t="shared" ref="AC24" si="64">AC22*AC23</f>
        <v>100000</v>
      </c>
      <c r="AD24" s="51">
        <f t="shared" si="25"/>
        <v>1200000</v>
      </c>
      <c r="AE24" s="51">
        <f t="shared" si="26"/>
        <v>1650000</v>
      </c>
    </row>
    <row r="25" spans="1:31" s="34" customFormat="1" x14ac:dyDescent="0.25">
      <c r="A25" s="37" t="s">
        <v>7</v>
      </c>
      <c r="B25" s="37" t="s">
        <v>81</v>
      </c>
      <c r="C25" s="37" t="e">
        <f>SUM(C26:C29)+ SUM(C30:C33)</f>
        <v>#REF!</v>
      </c>
      <c r="D25" s="37" t="e">
        <f>D27+D28+D26+D30+#REF!+#REF!+#REF!+D31+D32+D33+#REF!+D29+#REF!</f>
        <v>#REF!</v>
      </c>
      <c r="E25" s="37">
        <f t="shared" ref="E25:P25" si="65">SUM(E26:E33)</f>
        <v>0</v>
      </c>
      <c r="F25" s="37">
        <f t="shared" si="65"/>
        <v>0</v>
      </c>
      <c r="G25" s="37">
        <f t="shared" si="65"/>
        <v>0</v>
      </c>
      <c r="H25" s="37">
        <f t="shared" si="65"/>
        <v>10000</v>
      </c>
      <c r="I25" s="37">
        <f t="shared" si="65"/>
        <v>10000</v>
      </c>
      <c r="J25" s="37">
        <f t="shared" si="65"/>
        <v>76134</v>
      </c>
      <c r="K25" s="37">
        <f t="shared" si="65"/>
        <v>56134</v>
      </c>
      <c r="L25" s="37">
        <f t="shared" si="65"/>
        <v>56134</v>
      </c>
      <c r="M25" s="37">
        <f t="shared" si="65"/>
        <v>66134</v>
      </c>
      <c r="N25" s="37">
        <f t="shared" si="65"/>
        <v>56134</v>
      </c>
      <c r="O25" s="37">
        <f t="shared" si="65"/>
        <v>56134</v>
      </c>
      <c r="P25" s="37">
        <f t="shared" si="65"/>
        <v>66134</v>
      </c>
      <c r="Q25" s="51">
        <f t="shared" si="12"/>
        <v>452938</v>
      </c>
      <c r="R25" s="37">
        <f t="shared" ref="R25:AC25" si="66">SUM(R26:R33)</f>
        <v>111734</v>
      </c>
      <c r="S25" s="37">
        <f t="shared" si="66"/>
        <v>81734</v>
      </c>
      <c r="T25" s="37">
        <f t="shared" si="66"/>
        <v>81734</v>
      </c>
      <c r="U25" s="37">
        <f t="shared" si="66"/>
        <v>81734</v>
      </c>
      <c r="V25" s="37">
        <f t="shared" si="66"/>
        <v>111734</v>
      </c>
      <c r="W25" s="37">
        <f t="shared" si="66"/>
        <v>81734</v>
      </c>
      <c r="X25" s="37">
        <f t="shared" si="66"/>
        <v>81734</v>
      </c>
      <c r="Y25" s="37">
        <f t="shared" si="66"/>
        <v>81734</v>
      </c>
      <c r="Z25" s="37">
        <f t="shared" si="66"/>
        <v>121734</v>
      </c>
      <c r="AA25" s="37">
        <f t="shared" si="66"/>
        <v>81734</v>
      </c>
      <c r="AB25" s="37">
        <f t="shared" si="66"/>
        <v>81734</v>
      </c>
      <c r="AC25" s="37">
        <f t="shared" si="66"/>
        <v>101734</v>
      </c>
      <c r="AD25" s="51">
        <f t="shared" si="25"/>
        <v>1100808</v>
      </c>
      <c r="AE25" s="51">
        <f t="shared" si="26"/>
        <v>1553746</v>
      </c>
    </row>
    <row r="26" spans="1:31" s="33" customFormat="1" ht="31.5" x14ac:dyDescent="0.25">
      <c r="A26" s="38">
        <v>1</v>
      </c>
      <c r="B26" s="69" t="s">
        <v>101</v>
      </c>
      <c r="C26" s="13"/>
      <c r="D26" s="13"/>
      <c r="E26" s="13"/>
      <c r="F26" s="13"/>
      <c r="G26" s="13"/>
      <c r="H26" s="13"/>
      <c r="I26" s="13"/>
      <c r="J26" s="13">
        <v>24000</v>
      </c>
      <c r="K26" s="13">
        <v>24000</v>
      </c>
      <c r="L26" s="13">
        <v>24000</v>
      </c>
      <c r="M26" s="13">
        <v>24000</v>
      </c>
      <c r="N26" s="13">
        <v>24000</v>
      </c>
      <c r="O26" s="13">
        <v>24000</v>
      </c>
      <c r="P26" s="13">
        <v>24000</v>
      </c>
      <c r="Q26" s="51">
        <f t="shared" si="12"/>
        <v>168000</v>
      </c>
      <c r="R26" s="13">
        <v>39600</v>
      </c>
      <c r="S26" s="13">
        <v>39600</v>
      </c>
      <c r="T26" s="13">
        <v>39600</v>
      </c>
      <c r="U26" s="13">
        <v>39600</v>
      </c>
      <c r="V26" s="13">
        <v>39600</v>
      </c>
      <c r="W26" s="13">
        <v>39600</v>
      </c>
      <c r="X26" s="13">
        <v>39600</v>
      </c>
      <c r="Y26" s="13">
        <v>39600</v>
      </c>
      <c r="Z26" s="13">
        <v>39600</v>
      </c>
      <c r="AA26" s="13">
        <v>39600</v>
      </c>
      <c r="AB26" s="13">
        <v>39600</v>
      </c>
      <c r="AC26" s="13">
        <v>39600</v>
      </c>
      <c r="AD26" s="51">
        <f t="shared" si="25"/>
        <v>475200</v>
      </c>
      <c r="AE26" s="51">
        <f t="shared" si="26"/>
        <v>643200</v>
      </c>
    </row>
    <row r="27" spans="1:31" s="33" customFormat="1" x14ac:dyDescent="0.25">
      <c r="A27" s="38">
        <v>3</v>
      </c>
      <c r="B27" s="13" t="s">
        <v>8</v>
      </c>
      <c r="C27" s="13"/>
      <c r="D27" s="13"/>
      <c r="E27" s="13"/>
      <c r="F27" s="13"/>
      <c r="G27" s="13"/>
      <c r="H27" s="13"/>
      <c r="I27" s="13"/>
      <c r="J27" s="13">
        <v>17000</v>
      </c>
      <c r="K27" s="13">
        <v>17000</v>
      </c>
      <c r="L27" s="13">
        <v>17000</v>
      </c>
      <c r="M27" s="13">
        <v>17000</v>
      </c>
      <c r="N27" s="13">
        <v>17000</v>
      </c>
      <c r="O27" s="13">
        <v>17000</v>
      </c>
      <c r="P27" s="13">
        <v>17000</v>
      </c>
      <c r="Q27" s="51">
        <f t="shared" si="12"/>
        <v>119000</v>
      </c>
      <c r="R27" s="13">
        <v>17000</v>
      </c>
      <c r="S27" s="13">
        <v>17000</v>
      </c>
      <c r="T27" s="13">
        <v>17000</v>
      </c>
      <c r="U27" s="13">
        <v>17000</v>
      </c>
      <c r="V27" s="13">
        <v>17000</v>
      </c>
      <c r="W27" s="13">
        <v>17000</v>
      </c>
      <c r="X27" s="13">
        <v>17000</v>
      </c>
      <c r="Y27" s="13">
        <v>17000</v>
      </c>
      <c r="Z27" s="13">
        <v>17000</v>
      </c>
      <c r="AA27" s="13">
        <v>17000</v>
      </c>
      <c r="AB27" s="13">
        <v>17000</v>
      </c>
      <c r="AC27" s="13">
        <v>17000</v>
      </c>
      <c r="AD27" s="51">
        <f t="shared" si="25"/>
        <v>204000</v>
      </c>
      <c r="AE27" s="51">
        <f t="shared" si="26"/>
        <v>323000</v>
      </c>
    </row>
    <row r="28" spans="1:31" s="33" customFormat="1" x14ac:dyDescent="0.25">
      <c r="A28" s="38">
        <v>4</v>
      </c>
      <c r="B28" s="13" t="s">
        <v>12</v>
      </c>
      <c r="C28" s="13">
        <f>C27*30.2%</f>
        <v>0</v>
      </c>
      <c r="D28" s="13"/>
      <c r="E28" s="13">
        <f t="shared" ref="E28" si="67">E27*30.2%</f>
        <v>0</v>
      </c>
      <c r="F28" s="13">
        <f t="shared" ref="F28" si="68">F27*30.2%</f>
        <v>0</v>
      </c>
      <c r="G28" s="13">
        <f t="shared" ref="G28" si="69">G27*30.2%</f>
        <v>0</v>
      </c>
      <c r="H28" s="13">
        <f t="shared" ref="H28" si="70">H27*30.2%</f>
        <v>0</v>
      </c>
      <c r="I28" s="13">
        <f t="shared" ref="I28" si="71">I27*30.2%</f>
        <v>0</v>
      </c>
      <c r="J28" s="13">
        <f t="shared" ref="J28" si="72">J27*30.2%</f>
        <v>5134</v>
      </c>
      <c r="K28" s="13">
        <f t="shared" ref="K28" si="73">K27*30.2%</f>
        <v>5134</v>
      </c>
      <c r="L28" s="13">
        <f t="shared" ref="L28" si="74">L27*30.2%</f>
        <v>5134</v>
      </c>
      <c r="M28" s="13">
        <f t="shared" ref="M28" si="75">M27*30.2%</f>
        <v>5134</v>
      </c>
      <c r="N28" s="13">
        <f t="shared" ref="N28" si="76">N27*30.2%</f>
        <v>5134</v>
      </c>
      <c r="O28" s="13">
        <f t="shared" ref="O28" si="77">O27*30.2%</f>
        <v>5134</v>
      </c>
      <c r="P28" s="13">
        <f t="shared" ref="P28" si="78">P27*30.2%</f>
        <v>5134</v>
      </c>
      <c r="Q28" s="51">
        <f t="shared" si="12"/>
        <v>35938</v>
      </c>
      <c r="R28" s="13">
        <f t="shared" ref="R28:AC28" si="79">R27*30.2%</f>
        <v>5134</v>
      </c>
      <c r="S28" s="13">
        <f t="shared" si="79"/>
        <v>5134</v>
      </c>
      <c r="T28" s="13">
        <f t="shared" si="79"/>
        <v>5134</v>
      </c>
      <c r="U28" s="13">
        <f t="shared" si="79"/>
        <v>5134</v>
      </c>
      <c r="V28" s="13">
        <f t="shared" si="79"/>
        <v>5134</v>
      </c>
      <c r="W28" s="13">
        <f t="shared" si="79"/>
        <v>5134</v>
      </c>
      <c r="X28" s="13">
        <f t="shared" si="79"/>
        <v>5134</v>
      </c>
      <c r="Y28" s="13">
        <f t="shared" si="79"/>
        <v>5134</v>
      </c>
      <c r="Z28" s="13">
        <f t="shared" si="79"/>
        <v>5134</v>
      </c>
      <c r="AA28" s="13">
        <f t="shared" si="79"/>
        <v>5134</v>
      </c>
      <c r="AB28" s="13">
        <f t="shared" si="79"/>
        <v>5134</v>
      </c>
      <c r="AC28" s="13">
        <f t="shared" si="79"/>
        <v>5134</v>
      </c>
      <c r="AD28" s="51">
        <f t="shared" si="25"/>
        <v>61608</v>
      </c>
      <c r="AE28" s="51">
        <f t="shared" si="26"/>
        <v>97546</v>
      </c>
    </row>
    <row r="29" spans="1:31" s="32" customFormat="1" x14ac:dyDescent="0.25">
      <c r="A29" s="29">
        <v>5</v>
      </c>
      <c r="B29" s="11" t="s">
        <v>82</v>
      </c>
      <c r="C29" s="11" t="e">
        <f>#REF!+#REF!+#REF!</f>
        <v>#REF!</v>
      </c>
      <c r="D29" s="11" t="e">
        <f>#REF!+#REF!+#REF!</f>
        <v>#REF!</v>
      </c>
      <c r="E29" s="11"/>
      <c r="F29" s="11"/>
      <c r="G29" s="11"/>
      <c r="H29" s="11"/>
      <c r="I29" s="11"/>
      <c r="J29" s="11">
        <v>10000</v>
      </c>
      <c r="K29" s="11"/>
      <c r="L29" s="11"/>
      <c r="M29" s="11">
        <v>10000</v>
      </c>
      <c r="N29" s="11"/>
      <c r="O29" s="11"/>
      <c r="P29" s="11">
        <v>10000</v>
      </c>
      <c r="Q29" s="51">
        <f t="shared" si="12"/>
        <v>30000</v>
      </c>
      <c r="R29" s="11">
        <v>20000</v>
      </c>
      <c r="S29" s="11"/>
      <c r="T29" s="11"/>
      <c r="U29" s="11"/>
      <c r="V29" s="11">
        <v>20000</v>
      </c>
      <c r="W29" s="11"/>
      <c r="X29" s="11"/>
      <c r="Y29" s="11"/>
      <c r="Z29" s="11">
        <v>20000</v>
      </c>
      <c r="AA29" s="11"/>
      <c r="AB29" s="11"/>
      <c r="AC29" s="11">
        <v>20000</v>
      </c>
      <c r="AD29" s="51">
        <f t="shared" si="25"/>
        <v>80000</v>
      </c>
      <c r="AE29" s="51">
        <f t="shared" si="26"/>
        <v>110000</v>
      </c>
    </row>
    <row r="30" spans="1:31" s="33" customFormat="1" x14ac:dyDescent="0.25">
      <c r="A30" s="38">
        <v>6</v>
      </c>
      <c r="B30" s="13" t="s">
        <v>9</v>
      </c>
      <c r="C30" s="13"/>
      <c r="D30" s="13"/>
      <c r="E30" s="13"/>
      <c r="F30" s="13"/>
      <c r="G30" s="13"/>
      <c r="H30" s="13">
        <v>10000</v>
      </c>
      <c r="I30" s="13">
        <v>10000</v>
      </c>
      <c r="J30" s="13">
        <v>10000</v>
      </c>
      <c r="K30" s="13">
        <v>10000</v>
      </c>
      <c r="L30" s="13">
        <v>10000</v>
      </c>
      <c r="M30" s="13">
        <v>10000</v>
      </c>
      <c r="N30" s="13">
        <v>10000</v>
      </c>
      <c r="O30" s="13">
        <v>10000</v>
      </c>
      <c r="P30" s="13">
        <v>10000</v>
      </c>
      <c r="Q30" s="51">
        <f t="shared" si="12"/>
        <v>90000</v>
      </c>
      <c r="R30" s="13">
        <v>10000</v>
      </c>
      <c r="S30" s="13">
        <v>10000</v>
      </c>
      <c r="T30" s="13">
        <v>10000</v>
      </c>
      <c r="U30" s="13">
        <v>10000</v>
      </c>
      <c r="V30" s="13">
        <v>10000</v>
      </c>
      <c r="W30" s="13">
        <v>10000</v>
      </c>
      <c r="X30" s="13">
        <v>10000</v>
      </c>
      <c r="Y30" s="13">
        <v>10000</v>
      </c>
      <c r="Z30" s="13">
        <v>10000</v>
      </c>
      <c r="AA30" s="13">
        <v>10000</v>
      </c>
      <c r="AB30" s="13">
        <v>10000</v>
      </c>
      <c r="AC30" s="13">
        <v>10000</v>
      </c>
      <c r="AD30" s="51">
        <f t="shared" si="25"/>
        <v>120000</v>
      </c>
      <c r="AE30" s="51">
        <f t="shared" si="26"/>
        <v>210000</v>
      </c>
    </row>
    <row r="31" spans="1:31" s="33" customFormat="1" x14ac:dyDescent="0.25">
      <c r="A31" s="38">
        <v>10</v>
      </c>
      <c r="B31" s="13" t="s">
        <v>11</v>
      </c>
      <c r="C31" s="13"/>
      <c r="D31" s="13"/>
      <c r="E31" s="13"/>
      <c r="F31" s="13"/>
      <c r="G31" s="13"/>
      <c r="H31" s="13"/>
      <c r="I31" s="13"/>
      <c r="J31" s="13">
        <v>10000</v>
      </c>
      <c r="K31" s="13"/>
      <c r="L31" s="13"/>
      <c r="M31" s="13"/>
      <c r="N31" s="13"/>
      <c r="O31" s="13"/>
      <c r="P31" s="13"/>
      <c r="Q31" s="51">
        <f t="shared" si="12"/>
        <v>10000</v>
      </c>
      <c r="R31" s="13">
        <v>10000</v>
      </c>
      <c r="S31" s="13"/>
      <c r="T31" s="13"/>
      <c r="U31" s="13"/>
      <c r="V31" s="13">
        <v>10000</v>
      </c>
      <c r="W31" s="13"/>
      <c r="X31" s="13"/>
      <c r="Y31" s="13"/>
      <c r="Z31" s="13">
        <v>20000</v>
      </c>
      <c r="AA31" s="13"/>
      <c r="AB31" s="13"/>
      <c r="AC31" s="13"/>
      <c r="AD31" s="51">
        <f t="shared" si="25"/>
        <v>40000</v>
      </c>
      <c r="AE31" s="51">
        <f t="shared" si="26"/>
        <v>50000</v>
      </c>
    </row>
    <row r="32" spans="1:31" s="33" customFormat="1" x14ac:dyDescent="0.25">
      <c r="A32" s="38">
        <v>11</v>
      </c>
      <c r="B32" s="13" t="s">
        <v>30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51">
        <f t="shared" si="12"/>
        <v>0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51">
        <f t="shared" si="25"/>
        <v>0</v>
      </c>
      <c r="AE32" s="51">
        <f t="shared" si="26"/>
        <v>0</v>
      </c>
    </row>
    <row r="33" spans="1:31" s="33" customFormat="1" x14ac:dyDescent="0.25">
      <c r="A33" s="38">
        <v>12</v>
      </c>
      <c r="B33" s="13" t="s">
        <v>10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51">
        <f t="shared" si="12"/>
        <v>0</v>
      </c>
      <c r="R33" s="13">
        <v>10000</v>
      </c>
      <c r="S33" s="13">
        <v>10000</v>
      </c>
      <c r="T33" s="13">
        <v>10000</v>
      </c>
      <c r="U33" s="13">
        <v>10000</v>
      </c>
      <c r="V33" s="13">
        <v>10000</v>
      </c>
      <c r="W33" s="13">
        <v>10000</v>
      </c>
      <c r="X33" s="13">
        <v>10000</v>
      </c>
      <c r="Y33" s="13">
        <v>10000</v>
      </c>
      <c r="Z33" s="13">
        <v>10000</v>
      </c>
      <c r="AA33" s="13">
        <v>10000</v>
      </c>
      <c r="AB33" s="13">
        <v>10000</v>
      </c>
      <c r="AC33" s="13">
        <v>10000</v>
      </c>
      <c r="AD33" s="51">
        <f t="shared" si="25"/>
        <v>120000</v>
      </c>
      <c r="AE33" s="51">
        <f t="shared" si="26"/>
        <v>120000</v>
      </c>
    </row>
    <row r="34" spans="1:31" s="36" customFormat="1" x14ac:dyDescent="0.25">
      <c r="A34" s="14"/>
      <c r="B34" s="39" t="s">
        <v>75</v>
      </c>
      <c r="C34" s="14" t="e">
        <f>#REF!-C25</f>
        <v>#REF!</v>
      </c>
      <c r="D34" s="14" t="e">
        <f>D11+#REF!-D10-D25</f>
        <v>#REF!</v>
      </c>
      <c r="E34" s="14">
        <f t="shared" ref="E34:P34" si="80">E16-E25</f>
        <v>0</v>
      </c>
      <c r="F34" s="14">
        <f t="shared" si="80"/>
        <v>0</v>
      </c>
      <c r="G34" s="14">
        <f t="shared" si="80"/>
        <v>0</v>
      </c>
      <c r="H34" s="14">
        <f t="shared" si="80"/>
        <v>0</v>
      </c>
      <c r="I34" s="14">
        <f t="shared" si="80"/>
        <v>15000</v>
      </c>
      <c r="J34" s="14">
        <f t="shared" si="80"/>
        <v>3866</v>
      </c>
      <c r="K34" s="14">
        <f t="shared" si="80"/>
        <v>23866</v>
      </c>
      <c r="L34" s="14">
        <f t="shared" si="80"/>
        <v>23866</v>
      </c>
      <c r="M34" s="14">
        <f t="shared" si="80"/>
        <v>13866</v>
      </c>
      <c r="N34" s="14">
        <f t="shared" si="80"/>
        <v>23866</v>
      </c>
      <c r="O34" s="14">
        <f t="shared" si="80"/>
        <v>23866</v>
      </c>
      <c r="P34" s="14">
        <f t="shared" si="80"/>
        <v>13866</v>
      </c>
      <c r="Q34" s="51">
        <f t="shared" si="12"/>
        <v>142062</v>
      </c>
      <c r="R34" s="14">
        <f t="shared" ref="R34:AC34" si="81">R16-R25</f>
        <v>24266</v>
      </c>
      <c r="S34" s="14">
        <f t="shared" si="81"/>
        <v>54266</v>
      </c>
      <c r="T34" s="14">
        <f t="shared" si="81"/>
        <v>54266</v>
      </c>
      <c r="U34" s="14">
        <f t="shared" si="81"/>
        <v>54266</v>
      </c>
      <c r="V34" s="14">
        <f t="shared" si="81"/>
        <v>24266</v>
      </c>
      <c r="W34" s="14">
        <f t="shared" si="81"/>
        <v>54266</v>
      </c>
      <c r="X34" s="14">
        <f t="shared" si="81"/>
        <v>54266</v>
      </c>
      <c r="Y34" s="14">
        <f t="shared" si="81"/>
        <v>54266</v>
      </c>
      <c r="Z34" s="14">
        <f t="shared" si="81"/>
        <v>14266</v>
      </c>
      <c r="AA34" s="14">
        <f t="shared" si="81"/>
        <v>54266</v>
      </c>
      <c r="AB34" s="14">
        <f t="shared" si="81"/>
        <v>54266</v>
      </c>
      <c r="AC34" s="14">
        <f t="shared" si="81"/>
        <v>34266</v>
      </c>
      <c r="AD34" s="51">
        <f t="shared" si="25"/>
        <v>531192</v>
      </c>
      <c r="AE34" s="51">
        <f t="shared" si="26"/>
        <v>673254</v>
      </c>
    </row>
    <row r="35" spans="1:31" s="1" customFormat="1" x14ac:dyDescent="0.25">
      <c r="Q35" s="3"/>
      <c r="AD35" s="3"/>
      <c r="AE35" s="3"/>
    </row>
  </sheetData>
  <sheetProtection password="CF6E" sheet="1" objects="1" scenarios="1"/>
  <phoneticPr fontId="2" type="noConversion"/>
  <pageMargins left="0.70866141732283472" right="0.15748031496062992" top="0.35433070866141736" bottom="0.31496062992125984" header="0.31496062992125984" footer="0.31496062992125984"/>
  <pageSetup paperSize="9" scale="77" orientation="landscape" r:id="rId1"/>
  <colBreaks count="1" manualBreakCount="1">
    <brk id="17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zoomScale="120" zoomScaleNormal="120" workbookViewId="0">
      <selection activeCell="C15" sqref="C15"/>
    </sheetView>
  </sheetViews>
  <sheetFormatPr defaultRowHeight="15.75" x14ac:dyDescent="0.25"/>
  <cols>
    <col min="1" max="1" width="5.42578125" style="7" customWidth="1"/>
    <col min="2" max="2" width="39.7109375" style="7" customWidth="1"/>
    <col min="3" max="3" width="25.140625" style="2" customWidth="1"/>
    <col min="4" max="4" width="30.5703125" style="2" customWidth="1"/>
    <col min="5" max="16384" width="9.140625" style="7"/>
  </cols>
  <sheetData>
    <row r="2" spans="1:4" x14ac:dyDescent="0.25">
      <c r="B2" s="22" t="s">
        <v>29</v>
      </c>
      <c r="C2" s="84" t="str">
        <f>резюме!C2</f>
        <v>Открытие кондитерской "Ваниль"</v>
      </c>
      <c r="D2" s="85"/>
    </row>
    <row r="3" spans="1:4" x14ac:dyDescent="0.25">
      <c r="B3" s="5" t="s">
        <v>15</v>
      </c>
      <c r="C3" s="84" t="str">
        <f>резюме!C3</f>
        <v>Иванов Иван Иванович</v>
      </c>
      <c r="D3" s="85"/>
    </row>
    <row r="5" spans="1:4" x14ac:dyDescent="0.25">
      <c r="B5" s="7" t="s">
        <v>28</v>
      </c>
      <c r="C5" s="77" t="s">
        <v>95</v>
      </c>
      <c r="D5" s="77" t="s">
        <v>98</v>
      </c>
    </row>
    <row r="6" spans="1:4" s="9" customFormat="1" ht="34.5" customHeight="1" x14ac:dyDescent="0.25">
      <c r="A6" s="8" t="s">
        <v>19</v>
      </c>
      <c r="B6" s="24" t="s">
        <v>0</v>
      </c>
      <c r="C6" s="78" t="s">
        <v>20</v>
      </c>
      <c r="D6" s="78" t="s">
        <v>20</v>
      </c>
    </row>
    <row r="7" spans="1:4" x14ac:dyDescent="0.25">
      <c r="A7" s="22">
        <v>1</v>
      </c>
      <c r="B7" s="22" t="s">
        <v>96</v>
      </c>
      <c r="C7" s="79">
        <f>'доходы - расходы'!Q10</f>
        <v>660000</v>
      </c>
      <c r="D7" s="79">
        <f>'доходы - расходы'!AE5</f>
        <v>660000</v>
      </c>
    </row>
    <row r="8" spans="1:4" x14ac:dyDescent="0.25">
      <c r="A8" s="22">
        <v>2</v>
      </c>
      <c r="B8" s="22" t="s">
        <v>32</v>
      </c>
      <c r="C8" s="79">
        <f>'доходы - расходы'!Q16</f>
        <v>595000</v>
      </c>
      <c r="D8" s="79">
        <f>'доходы - расходы'!AE16</f>
        <v>2227000</v>
      </c>
    </row>
    <row r="9" spans="1:4" x14ac:dyDescent="0.25">
      <c r="A9" s="22">
        <v>3</v>
      </c>
      <c r="B9" s="22" t="s">
        <v>97</v>
      </c>
      <c r="C9" s="79">
        <f>'доходы - расходы'!Q25</f>
        <v>452938</v>
      </c>
      <c r="D9" s="79">
        <f>'доходы - расходы'!AE25</f>
        <v>1553746</v>
      </c>
    </row>
    <row r="10" spans="1:4" x14ac:dyDescent="0.25">
      <c r="A10" s="22">
        <v>4</v>
      </c>
      <c r="B10" s="22" t="s">
        <v>21</v>
      </c>
      <c r="C10" s="79">
        <f>C8-C9</f>
        <v>142062</v>
      </c>
      <c r="D10" s="79">
        <f>D8-D9</f>
        <v>673254</v>
      </c>
    </row>
    <row r="11" spans="1:4" x14ac:dyDescent="0.25">
      <c r="A11" s="22">
        <v>5</v>
      </c>
      <c r="B11" s="22" t="s">
        <v>23</v>
      </c>
      <c r="C11" s="79">
        <f>C7/C10*12</f>
        <v>55.75030620433332</v>
      </c>
      <c r="D11" s="79">
        <f>D7/D10*12</f>
        <v>11.763762265058952</v>
      </c>
    </row>
    <row r="12" spans="1:4" x14ac:dyDescent="0.25">
      <c r="A12" s="22">
        <v>6</v>
      </c>
      <c r="B12" s="22" t="s">
        <v>22</v>
      </c>
      <c r="C12" s="79">
        <f>C10/C8*100</f>
        <v>23.875966386554623</v>
      </c>
      <c r="D12" s="79">
        <f>D10/D8*100</f>
        <v>30.231432420296361</v>
      </c>
    </row>
    <row r="14" spans="1:4" x14ac:dyDescent="0.25">
      <c r="B14" s="22" t="s">
        <v>24</v>
      </c>
      <c r="C14" s="6"/>
      <c r="D14" s="6"/>
    </row>
    <row r="15" spans="1:4" x14ac:dyDescent="0.25">
      <c r="B15" s="23" t="s">
        <v>25</v>
      </c>
      <c r="C15" s="80">
        <f t="shared" ref="C15:D17" si="0">C8/12</f>
        <v>49583.333333333336</v>
      </c>
      <c r="D15" s="80">
        <f t="shared" si="0"/>
        <v>185583.33333333334</v>
      </c>
    </row>
    <row r="16" spans="1:4" x14ac:dyDescent="0.25">
      <c r="B16" s="23" t="s">
        <v>26</v>
      </c>
      <c r="C16" s="80">
        <f t="shared" si="0"/>
        <v>37744.833333333336</v>
      </c>
      <c r="D16" s="80">
        <f t="shared" si="0"/>
        <v>129478.83333333333</v>
      </c>
    </row>
    <row r="17" spans="2:6" x14ac:dyDescent="0.25">
      <c r="B17" s="23" t="s">
        <v>27</v>
      </c>
      <c r="C17" s="80">
        <f t="shared" si="0"/>
        <v>11838.5</v>
      </c>
      <c r="D17" s="80">
        <f t="shared" si="0"/>
        <v>56104.5</v>
      </c>
    </row>
    <row r="18" spans="2:6" x14ac:dyDescent="0.25">
      <c r="C18" s="81"/>
    </row>
    <row r="19" spans="2:6" x14ac:dyDescent="0.25">
      <c r="C19" s="81"/>
    </row>
    <row r="26" spans="2:6" x14ac:dyDescent="0.25">
      <c r="F26" s="4"/>
    </row>
  </sheetData>
  <sheetProtection password="CF6E" sheet="1" objects="1" scenarios="1"/>
  <mergeCells count="2">
    <mergeCell ref="C2:D2"/>
    <mergeCell ref="C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резюме</vt:lpstr>
      <vt:lpstr>доходы - расходы</vt:lpstr>
      <vt:lpstr>Эффективность 1 год</vt:lpstr>
      <vt:lpstr>'доходы - расходы'!Заголовки_для_печати</vt:lpstr>
      <vt:lpstr>'доходы - расходы'!Область_печати</vt:lpstr>
      <vt:lpstr>резюме!Область_печати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Манаенкова Екатерина Александровна</dc:creator>
  <cp:lastModifiedBy>Шмыкова Мария Владимировна</cp:lastModifiedBy>
  <cp:lastPrinted>2023-06-30T13:09:31Z</cp:lastPrinted>
  <dcterms:created xsi:type="dcterms:W3CDTF">2015-06-05T18:19:34Z</dcterms:created>
  <dcterms:modified xsi:type="dcterms:W3CDTF">2024-03-05T14:26:10Z</dcterms:modified>
</cp:coreProperties>
</file>